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autoCompressPictures="0" defaultThemeVersion="124226"/>
  <mc:AlternateContent xmlns:mc="http://schemas.openxmlformats.org/markup-compatibility/2006">
    <mc:Choice Requires="x15">
      <x15ac:absPath xmlns:x15ac="http://schemas.microsoft.com/office/spreadsheetml/2010/11/ac" url="C:\Users\proeber\Documents\Financial\Budget\Budget 2021\"/>
    </mc:Choice>
  </mc:AlternateContent>
  <xr:revisionPtr revIDLastSave="0" documentId="8_{1DA62B42-78E1-4EAE-99E8-97F87EFC020F}" xr6:coauthVersionLast="45" xr6:coauthVersionMax="45" xr10:uidLastSave="{00000000-0000-0000-0000-000000000000}"/>
  <bookViews>
    <workbookView xWindow="-120" yWindow="-120" windowWidth="29040" windowHeight="15840" tabRatio="848" firstSheet="19" activeTab="26" xr2:uid="{00000000-000D-0000-FFFF-FFFF00000000}"/>
  </bookViews>
  <sheets>
    <sheet name="Title" sheetId="50" r:id="rId1"/>
    <sheet name="TOC" sheetId="56" r:id="rId2"/>
    <sheet name="Highlts1" sheetId="51" r:id="rId3"/>
    <sheet name="Highlts2" sheetId="52" r:id="rId4"/>
    <sheet name="Miss2" sheetId="58" r:id="rId5"/>
    <sheet name="Miss3" sheetId="57" r:id="rId6"/>
    <sheet name="Miss4" sheetId="61" r:id="rId7"/>
    <sheet name="Miss5" sheetId="62" r:id="rId8"/>
    <sheet name="Miss6" sheetId="64" r:id="rId9"/>
    <sheet name="OrgChart" sheetId="55" r:id="rId10"/>
    <sheet name="AnimalOut" sheetId="60" r:id="rId11"/>
    <sheet name="RevComp" sheetId="59" r:id="rId12"/>
    <sheet name="Summary" sheetId="48" r:id="rId13"/>
    <sheet name="Gen Fund Sum" sheetId="33" r:id="rId14"/>
    <sheet name="Revenues" sheetId="10" r:id="rId15"/>
    <sheet name="Pers Costs" sheetId="32" r:id="rId16"/>
    <sheet name="Contr Svcs" sheetId="14" r:id="rId17"/>
    <sheet name="Mats &amp; Supp" sheetId="12" r:id="rId18"/>
    <sheet name="Cap Outlays" sheetId="11" r:id="rId19"/>
    <sheet name="Cap Proj Fund Sum" sheetId="19" r:id="rId20"/>
    <sheet name="Capital Proj Sum" sheetId="63" r:id="rId21"/>
    <sheet name="Debt Sum" sheetId="36" r:id="rId22"/>
    <sheet name="Long Term Debt" sheetId="41" r:id="rId23"/>
    <sheet name="Sp Rev Fund Sum" sheetId="37" r:id="rId24"/>
    <sheet name="Fund Balance" sheetId="40" r:id="rId25"/>
    <sheet name="Operating Mem Billing" sheetId="45" r:id="rId26"/>
    <sheet name="Capital Fund Mem Billing" sheetId="42" r:id="rId27"/>
    <sheet name="Debt Service Mem Billing" sheetId="44" r:id="rId28"/>
    <sheet name="Total Mem Billing" sheetId="47" r:id="rId29"/>
  </sheets>
  <definedNames>
    <definedName name="_xlnm.Print_Area" localSheetId="20">'Capital Proj Sum'!$A$1:$S$22</definedName>
    <definedName name="_xlnm.Print_Area" localSheetId="24">'Fund Balance'!$A$1:$K$33</definedName>
    <definedName name="_xlnm.Print_Area" localSheetId="13">'Gen Fund Sum'!$A$1:$K$30</definedName>
    <definedName name="_xlnm.Print_Area" localSheetId="11">RevComp!$A$1:$J$34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 i="42" l="1"/>
  <c r="I15" i="48"/>
  <c r="J6" i="10" l="1"/>
  <c r="Q17" i="63" l="1"/>
  <c r="G14" i="59"/>
  <c r="D24" i="47" l="1"/>
  <c r="C24" i="47"/>
  <c r="B24" i="47"/>
  <c r="C28" i="42"/>
  <c r="B28" i="42"/>
  <c r="D15" i="40"/>
  <c r="D16" i="40" s="1"/>
  <c r="E15" i="40"/>
  <c r="E21" i="40"/>
  <c r="D27" i="40"/>
  <c r="D28" i="40" s="1"/>
  <c r="E26" i="40" s="1"/>
  <c r="E28" i="40" s="1"/>
  <c r="E27" i="40"/>
  <c r="H22" i="37"/>
  <c r="H15" i="37"/>
  <c r="H24" i="37" s="1"/>
  <c r="F22" i="37"/>
  <c r="E22" i="37"/>
  <c r="F15" i="37"/>
  <c r="F24" i="37" s="1"/>
  <c r="E15" i="37"/>
  <c r="E24" i="37" s="1"/>
  <c r="H29" i="36"/>
  <c r="H17" i="36"/>
  <c r="H31" i="36" s="1"/>
  <c r="F29" i="36"/>
  <c r="E29" i="36"/>
  <c r="F17" i="36"/>
  <c r="F31" i="36" s="1"/>
  <c r="E17" i="36"/>
  <c r="E31" i="36" s="1"/>
  <c r="D21" i="40" s="1"/>
  <c r="D22" i="40" s="1"/>
  <c r="E20" i="40" s="1"/>
  <c r="E22" i="40" s="1"/>
  <c r="F26" i="19"/>
  <c r="F17" i="19"/>
  <c r="D26" i="19"/>
  <c r="C26" i="19"/>
  <c r="D17" i="19"/>
  <c r="D29" i="19" s="1"/>
  <c r="C17" i="19"/>
  <c r="C29" i="19" s="1"/>
  <c r="F22" i="11"/>
  <c r="D22" i="11"/>
  <c r="C22" i="11"/>
  <c r="F26" i="12"/>
  <c r="D26" i="12"/>
  <c r="C26" i="12"/>
  <c r="G41" i="14"/>
  <c r="E41" i="14"/>
  <c r="D41" i="14"/>
  <c r="G22" i="32"/>
  <c r="E22" i="32"/>
  <c r="D22" i="32"/>
  <c r="G55" i="10"/>
  <c r="G29" i="10"/>
  <c r="E55" i="10"/>
  <c r="D55" i="10"/>
  <c r="E29" i="10"/>
  <c r="D29" i="10"/>
  <c r="F29" i="19" l="1"/>
  <c r="D60" i="10"/>
  <c r="E60" i="10"/>
  <c r="E14" i="40"/>
  <c r="E16" i="40" s="1"/>
  <c r="E18" i="63"/>
  <c r="E22" i="33" l="1"/>
  <c r="F22" i="33"/>
  <c r="G22" i="33"/>
  <c r="H22" i="33"/>
  <c r="I22" i="33"/>
  <c r="J22" i="33"/>
  <c r="E23" i="33"/>
  <c r="F23" i="33"/>
  <c r="G23" i="33"/>
  <c r="H23" i="33"/>
  <c r="I23" i="33"/>
  <c r="J23" i="33"/>
  <c r="D23" i="33"/>
  <c r="D22" i="33"/>
  <c r="G13" i="59" l="1"/>
  <c r="P17" i="63"/>
  <c r="K36" i="10" l="1"/>
  <c r="K37" i="10"/>
  <c r="K38" i="10"/>
  <c r="K40" i="10"/>
  <c r="K41" i="10"/>
  <c r="K43" i="10"/>
  <c r="K44" i="10"/>
  <c r="K45" i="10"/>
  <c r="K53" i="10"/>
  <c r="J18" i="11" l="1"/>
  <c r="C28" i="45" l="1"/>
  <c r="B28" i="45"/>
  <c r="C27" i="48" l="1"/>
  <c r="C25" i="48"/>
  <c r="C21" i="48"/>
  <c r="E26" i="19"/>
  <c r="E17" i="19"/>
  <c r="C15" i="48"/>
  <c r="J55" i="10"/>
  <c r="J29" i="10"/>
  <c r="K1" i="10"/>
  <c r="C13" i="48"/>
  <c r="C28" i="48" l="1"/>
  <c r="C19" i="48"/>
  <c r="C22" i="48" s="1"/>
  <c r="E29" i="19"/>
  <c r="J60" i="10"/>
  <c r="G60" i="10"/>
  <c r="C16" i="48"/>
  <c r="D18" i="63"/>
  <c r="J9" i="11" l="1"/>
  <c r="J10" i="11"/>
  <c r="J11" i="11"/>
  <c r="J15" i="11"/>
  <c r="J16" i="11"/>
  <c r="K18" i="32"/>
  <c r="S14" i="63" l="1"/>
  <c r="R17" i="63"/>
  <c r="O17" i="63"/>
  <c r="N17" i="63"/>
  <c r="M17" i="63"/>
  <c r="L17" i="63"/>
  <c r="K17" i="63"/>
  <c r="J17" i="63"/>
  <c r="I17" i="63"/>
  <c r="H17" i="63"/>
  <c r="I22" i="19" s="1"/>
  <c r="G17" i="63"/>
  <c r="F17" i="63"/>
  <c r="E17" i="63"/>
  <c r="E19" i="63" s="1"/>
  <c r="D17" i="63"/>
  <c r="C17" i="63"/>
  <c r="B17" i="63"/>
  <c r="S16" i="63"/>
  <c r="S15" i="63"/>
  <c r="S13" i="63"/>
  <c r="S12" i="63"/>
  <c r="S11" i="63"/>
  <c r="S10" i="63"/>
  <c r="S9" i="63"/>
  <c r="S8" i="63"/>
  <c r="S7" i="63"/>
  <c r="S6" i="63"/>
  <c r="S5" i="63"/>
  <c r="S4" i="63"/>
  <c r="S3" i="63"/>
  <c r="L22" i="36"/>
  <c r="L23" i="36"/>
  <c r="L24" i="36"/>
  <c r="L21" i="36"/>
  <c r="L11" i="36"/>
  <c r="F19" i="63" l="1"/>
  <c r="G19" i="63" s="1"/>
  <c r="F18" i="63"/>
  <c r="S17" i="63"/>
  <c r="G18" i="63" l="1"/>
  <c r="G11" i="59"/>
  <c r="K6" i="10" l="1"/>
  <c r="J7" i="33"/>
  <c r="H18" i="63"/>
  <c r="H19" i="63"/>
  <c r="I19" i="63" l="1"/>
  <c r="I18" i="63"/>
  <c r="K38" i="14"/>
  <c r="J19" i="63" l="1"/>
  <c r="J18" i="63"/>
  <c r="G15" i="59"/>
  <c r="G12" i="59"/>
  <c r="G10" i="59"/>
  <c r="G9" i="59"/>
  <c r="G8" i="59"/>
  <c r="G7" i="59"/>
  <c r="G6" i="59"/>
  <c r="E22" i="11"/>
  <c r="G22" i="11"/>
  <c r="H22" i="11"/>
  <c r="I22" i="11"/>
  <c r="K19" i="63" l="1"/>
  <c r="K18" i="63"/>
  <c r="E12" i="44"/>
  <c r="E6" i="44"/>
  <c r="L19" i="63" l="1"/>
  <c r="L18" i="63"/>
  <c r="E14" i="44"/>
  <c r="M19" i="63" l="1"/>
  <c r="M18" i="63"/>
  <c r="K22" i="37"/>
  <c r="J22" i="37"/>
  <c r="I22" i="37"/>
  <c r="F27" i="48"/>
  <c r="G22" i="37"/>
  <c r="G15" i="37"/>
  <c r="F25" i="48"/>
  <c r="I15" i="37"/>
  <c r="J15" i="37"/>
  <c r="K15" i="37"/>
  <c r="N19" i="63" l="1"/>
  <c r="N18" i="63"/>
  <c r="G27" i="40"/>
  <c r="F13" i="48"/>
  <c r="F15" i="48" l="1"/>
  <c r="G15" i="40"/>
  <c r="G21" i="40"/>
  <c r="O19" i="63"/>
  <c r="O18" i="63"/>
  <c r="F21" i="48"/>
  <c r="F19" i="48"/>
  <c r="E12" i="33"/>
  <c r="D12" i="33"/>
  <c r="D10" i="33"/>
  <c r="E21" i="33"/>
  <c r="D21" i="33"/>
  <c r="E20" i="33"/>
  <c r="D20" i="33"/>
  <c r="E19" i="33"/>
  <c r="D19" i="33"/>
  <c r="E18" i="33"/>
  <c r="D18" i="33"/>
  <c r="E17" i="33"/>
  <c r="D17" i="33"/>
  <c r="E13" i="33"/>
  <c r="D13" i="33"/>
  <c r="E11" i="33"/>
  <c r="D11" i="33"/>
  <c r="E10" i="33"/>
  <c r="E9" i="33"/>
  <c r="D9" i="33"/>
  <c r="E8" i="33"/>
  <c r="D8" i="33"/>
  <c r="E7" i="33"/>
  <c r="D7" i="33"/>
  <c r="D27" i="48"/>
  <c r="D25" i="48"/>
  <c r="D21" i="48"/>
  <c r="D19" i="48"/>
  <c r="D15" i="48"/>
  <c r="D13" i="48"/>
  <c r="Q18" i="63" l="1"/>
  <c r="Q19" i="63"/>
  <c r="E24" i="33"/>
  <c r="D24" i="33"/>
  <c r="C9" i="48" s="1"/>
  <c r="C32" i="48" s="1"/>
  <c r="P19" i="63"/>
  <c r="P18" i="63"/>
  <c r="D9" i="48"/>
  <c r="D32" i="48" s="1"/>
  <c r="E14" i="33"/>
  <c r="D7" i="48" s="1"/>
  <c r="D14" i="33"/>
  <c r="C7" i="48" s="1"/>
  <c r="D16" i="48"/>
  <c r="D22" i="48"/>
  <c r="D28" i="48"/>
  <c r="K43" i="41"/>
  <c r="C43" i="41"/>
  <c r="E41" i="41"/>
  <c r="E40" i="41"/>
  <c r="E39" i="41"/>
  <c r="E38" i="41"/>
  <c r="E37" i="41"/>
  <c r="E36" i="41"/>
  <c r="E35" i="41"/>
  <c r="E34" i="41"/>
  <c r="E33" i="41"/>
  <c r="E32" i="41"/>
  <c r="E31" i="41"/>
  <c r="E30" i="41"/>
  <c r="E29" i="41"/>
  <c r="E28" i="41"/>
  <c r="E27" i="41"/>
  <c r="E26" i="41"/>
  <c r="E25" i="41"/>
  <c r="E24" i="41"/>
  <c r="E23" i="41"/>
  <c r="E22" i="41"/>
  <c r="E21" i="41"/>
  <c r="E20" i="41"/>
  <c r="E19" i="41"/>
  <c r="E18" i="41"/>
  <c r="E17" i="41"/>
  <c r="E16" i="41"/>
  <c r="E15" i="41"/>
  <c r="E14" i="41"/>
  <c r="M13" i="41"/>
  <c r="J13" i="41"/>
  <c r="J14" i="41" s="1"/>
  <c r="G13" i="41"/>
  <c r="G43" i="41" s="1"/>
  <c r="E13" i="41"/>
  <c r="B13" i="41"/>
  <c r="B14" i="41" s="1"/>
  <c r="B15" i="41" s="1"/>
  <c r="B16" i="41" s="1"/>
  <c r="B17" i="41" s="1"/>
  <c r="B18" i="41" s="1"/>
  <c r="B19" i="41" s="1"/>
  <c r="B20" i="41" s="1"/>
  <c r="B21" i="41" s="1"/>
  <c r="B22" i="41" s="1"/>
  <c r="B23" i="41" s="1"/>
  <c r="B24" i="41" s="1"/>
  <c r="B25" i="41" s="1"/>
  <c r="B26" i="41" s="1"/>
  <c r="B27" i="41" s="1"/>
  <c r="B28" i="41" s="1"/>
  <c r="B29" i="41" s="1"/>
  <c r="B30" i="41" s="1"/>
  <c r="B31" i="41" s="1"/>
  <c r="B32" i="41" s="1"/>
  <c r="B33" i="41" s="1"/>
  <c r="B34" i="41" s="1"/>
  <c r="B35" i="41" s="1"/>
  <c r="B36" i="41" s="1"/>
  <c r="B37" i="41" s="1"/>
  <c r="B38" i="41" s="1"/>
  <c r="B39" i="41" s="1"/>
  <c r="B40" i="41" s="1"/>
  <c r="B41" i="41" s="1"/>
  <c r="M12" i="41"/>
  <c r="N12" i="41" s="1"/>
  <c r="E12" i="41"/>
  <c r="R19" i="63" l="1"/>
  <c r="R18" i="63"/>
  <c r="C10" i="48"/>
  <c r="C31" i="48"/>
  <c r="C34" i="48" s="1"/>
  <c r="F40" i="41"/>
  <c r="H40" i="41" s="1"/>
  <c r="O40" i="41" s="1"/>
  <c r="F21" i="41"/>
  <c r="H21" i="41" s="1"/>
  <c r="F13" i="41"/>
  <c r="H13" i="41" s="1"/>
  <c r="F15" i="41"/>
  <c r="H15" i="41" s="1"/>
  <c r="F26" i="41"/>
  <c r="H26" i="41" s="1"/>
  <c r="O26" i="41" s="1"/>
  <c r="F34" i="41"/>
  <c r="H34" i="41" s="1"/>
  <c r="O34" i="41" s="1"/>
  <c r="F25" i="41"/>
  <c r="H25" i="41" s="1"/>
  <c r="O25" i="41" s="1"/>
  <c r="F33" i="41"/>
  <c r="H33" i="41" s="1"/>
  <c r="O33" i="41" s="1"/>
  <c r="F36" i="41"/>
  <c r="H36" i="41" s="1"/>
  <c r="O36" i="41" s="1"/>
  <c r="F29" i="41"/>
  <c r="H29" i="41" s="1"/>
  <c r="O29" i="41" s="1"/>
  <c r="F39" i="41"/>
  <c r="H39" i="41" s="1"/>
  <c r="O39" i="41" s="1"/>
  <c r="D26" i="33"/>
  <c r="D9" i="40" s="1"/>
  <c r="D10" i="40" s="1"/>
  <c r="E26" i="33"/>
  <c r="E9" i="40" s="1"/>
  <c r="D31" i="48"/>
  <c r="D34" i="48" s="1"/>
  <c r="D10" i="48"/>
  <c r="J15" i="41"/>
  <c r="M15" i="41"/>
  <c r="N15" i="41" s="1"/>
  <c r="F38" i="41"/>
  <c r="H38" i="41" s="1"/>
  <c r="F41" i="41"/>
  <c r="H41" i="41" s="1"/>
  <c r="O41" i="41" s="1"/>
  <c r="F12" i="41"/>
  <c r="N13" i="41"/>
  <c r="O13" i="41" s="1"/>
  <c r="M14" i="41"/>
  <c r="N14" i="41" s="1"/>
  <c r="F20" i="41"/>
  <c r="H20" i="41" s="1"/>
  <c r="F24" i="41"/>
  <c r="H24" i="41" s="1"/>
  <c r="F27" i="41"/>
  <c r="H27" i="41" s="1"/>
  <c r="O27" i="41" s="1"/>
  <c r="F32" i="41"/>
  <c r="H32" i="41" s="1"/>
  <c r="F35" i="41"/>
  <c r="H35" i="41" s="1"/>
  <c r="O35" i="41" s="1"/>
  <c r="F18" i="41"/>
  <c r="H18" i="41" s="1"/>
  <c r="F19" i="41"/>
  <c r="H19" i="41" s="1"/>
  <c r="F37" i="41"/>
  <c r="H37" i="41" s="1"/>
  <c r="O37" i="41" s="1"/>
  <c r="F16" i="41"/>
  <c r="H16" i="41" s="1"/>
  <c r="F17" i="41"/>
  <c r="H17" i="41" s="1"/>
  <c r="F23" i="41"/>
  <c r="H23" i="41" s="1"/>
  <c r="O23" i="41" s="1"/>
  <c r="F28" i="41"/>
  <c r="H28" i="41" s="1"/>
  <c r="F31" i="41"/>
  <c r="H31" i="41" s="1"/>
  <c r="O31" i="41" s="1"/>
  <c r="F14" i="41"/>
  <c r="H14" i="41" s="1"/>
  <c r="F22" i="41"/>
  <c r="H22" i="41" s="1"/>
  <c r="F30" i="41"/>
  <c r="H30" i="41" s="1"/>
  <c r="E8" i="40" l="1"/>
  <c r="E10" i="40" s="1"/>
  <c r="E31" i="40" s="1"/>
  <c r="D31" i="40"/>
  <c r="P35" i="41"/>
  <c r="P41" i="41"/>
  <c r="O15" i="41"/>
  <c r="P23" i="41"/>
  <c r="O22" i="41"/>
  <c r="O14" i="41"/>
  <c r="P15" i="41"/>
  <c r="O24" i="41"/>
  <c r="P25" i="41"/>
  <c r="H12" i="41"/>
  <c r="F43" i="41"/>
  <c r="P27" i="41"/>
  <c r="P31" i="41"/>
  <c r="O30" i="41"/>
  <c r="P29" i="41"/>
  <c r="O28" i="41"/>
  <c r="O32" i="41"/>
  <c r="P33" i="41"/>
  <c r="O38" i="41"/>
  <c r="P39" i="41"/>
  <c r="M16" i="41"/>
  <c r="N16" i="41" s="1"/>
  <c r="O16" i="41" s="1"/>
  <c r="J16" i="41"/>
  <c r="P37" i="41"/>
  <c r="P13" i="41" l="1"/>
  <c r="H43" i="41"/>
  <c r="O12" i="41"/>
  <c r="M17" i="41"/>
  <c r="N17" i="41" s="1"/>
  <c r="P17" i="41" s="1"/>
  <c r="J17" i="41"/>
  <c r="O17" i="41" l="1"/>
  <c r="J18" i="41"/>
  <c r="M18" i="41"/>
  <c r="N18" i="41" s="1"/>
  <c r="O18" i="41" l="1"/>
  <c r="J19" i="41"/>
  <c r="M19" i="41"/>
  <c r="N19" i="41" s="1"/>
  <c r="O19" i="41" s="1"/>
  <c r="J20" i="41" l="1"/>
  <c r="M20" i="41"/>
  <c r="N20" i="41" s="1"/>
  <c r="P19" i="41"/>
  <c r="J21" i="41" l="1"/>
  <c r="M21" i="41"/>
  <c r="O20" i="41"/>
  <c r="N21" i="41" l="1"/>
  <c r="M43" i="41"/>
  <c r="O21" i="41" l="1"/>
  <c r="N43" i="41"/>
  <c r="P21" i="41"/>
  <c r="P43" i="41" s="1"/>
  <c r="G26" i="19" l="1"/>
  <c r="H26" i="19"/>
  <c r="G17" i="19"/>
  <c r="H17" i="19"/>
  <c r="H29" i="19" s="1"/>
  <c r="I17" i="19"/>
  <c r="G29" i="19" l="1"/>
  <c r="F16" i="48"/>
  <c r="J23" i="12" l="1"/>
  <c r="J8" i="11" l="1"/>
  <c r="J14" i="12"/>
  <c r="J15" i="12"/>
  <c r="J16" i="12"/>
  <c r="J17" i="12"/>
  <c r="J18" i="12"/>
  <c r="J19" i="12"/>
  <c r="J20" i="12"/>
  <c r="J21" i="12"/>
  <c r="J22" i="12"/>
  <c r="J13" i="12"/>
  <c r="J10" i="12"/>
  <c r="K8" i="14"/>
  <c r="K9" i="14"/>
  <c r="K10" i="14"/>
  <c r="K11" i="14"/>
  <c r="K12" i="14"/>
  <c r="K13" i="14"/>
  <c r="K14" i="14"/>
  <c r="K15" i="14"/>
  <c r="K16" i="14"/>
  <c r="K17" i="14"/>
  <c r="K18" i="14"/>
  <c r="K19" i="14"/>
  <c r="K20" i="14"/>
  <c r="K21" i="14"/>
  <c r="K22" i="14"/>
  <c r="K23" i="14"/>
  <c r="K24" i="14"/>
  <c r="K25" i="14"/>
  <c r="K26" i="14"/>
  <c r="K27" i="14"/>
  <c r="K28" i="14"/>
  <c r="K29" i="14"/>
  <c r="K30" i="14"/>
  <c r="K31" i="14"/>
  <c r="K32" i="14"/>
  <c r="K33" i="14"/>
  <c r="K34" i="14"/>
  <c r="K35" i="14"/>
  <c r="K36" i="14"/>
  <c r="K37" i="14"/>
  <c r="K9" i="32"/>
  <c r="K10" i="32"/>
  <c r="K11" i="32"/>
  <c r="K12" i="32"/>
  <c r="K13" i="32"/>
  <c r="K14" i="32"/>
  <c r="K15" i="32"/>
  <c r="K20" i="32"/>
  <c r="K8" i="32"/>
  <c r="K35" i="10"/>
  <c r="K32" i="10"/>
  <c r="K15" i="10"/>
  <c r="K16" i="10"/>
  <c r="K17" i="10"/>
  <c r="K18" i="10"/>
  <c r="K19" i="10"/>
  <c r="K20" i="10"/>
  <c r="K21" i="10"/>
  <c r="K22" i="10"/>
  <c r="K23" i="10"/>
  <c r="K24" i="10"/>
  <c r="K25" i="10"/>
  <c r="K27" i="10"/>
  <c r="K14" i="10"/>
  <c r="K11" i="10"/>
  <c r="I21" i="33"/>
  <c r="H26" i="12"/>
  <c r="I20" i="33" s="1"/>
  <c r="I41" i="14"/>
  <c r="I18" i="33" s="1"/>
  <c r="I22" i="32"/>
  <c r="I17" i="33" s="1"/>
  <c r="H19" i="33"/>
  <c r="I19" i="33"/>
  <c r="J19" i="33"/>
  <c r="H8" i="33"/>
  <c r="I8" i="33"/>
  <c r="J8" i="33"/>
  <c r="H9" i="33"/>
  <c r="I9" i="33"/>
  <c r="J9" i="33"/>
  <c r="H11" i="33"/>
  <c r="I11" i="33"/>
  <c r="J11" i="33"/>
  <c r="H13" i="33"/>
  <c r="I13" i="33"/>
  <c r="H7" i="33"/>
  <c r="I7" i="33"/>
  <c r="I55" i="10"/>
  <c r="I12" i="33" s="1"/>
  <c r="I29" i="10"/>
  <c r="I10" i="33" s="1"/>
  <c r="H15" i="48"/>
  <c r="I24" i="33" l="1"/>
  <c r="H9" i="48" s="1"/>
  <c r="I60" i="10"/>
  <c r="I14" i="33"/>
  <c r="H7" i="48" s="1"/>
  <c r="G27" i="48"/>
  <c r="G25" i="48"/>
  <c r="L12" i="37"/>
  <c r="L13" i="37"/>
  <c r="L19" i="37"/>
  <c r="L20" i="37"/>
  <c r="L11" i="37"/>
  <c r="I29" i="36"/>
  <c r="G21" i="48" s="1"/>
  <c r="I17" i="36"/>
  <c r="G19" i="48" s="1"/>
  <c r="G15" i="48"/>
  <c r="G13" i="48"/>
  <c r="G21" i="33"/>
  <c r="G20" i="33"/>
  <c r="G19" i="33"/>
  <c r="K19" i="33" s="1"/>
  <c r="J24" i="12"/>
  <c r="G18" i="33"/>
  <c r="G13" i="33"/>
  <c r="G11" i="33"/>
  <c r="K11" i="33" s="1"/>
  <c r="G9" i="33"/>
  <c r="K9" i="33" s="1"/>
  <c r="G8" i="33"/>
  <c r="G7" i="33"/>
  <c r="K7" i="33" s="1"/>
  <c r="G17" i="33"/>
  <c r="G12" i="33"/>
  <c r="G10" i="33"/>
  <c r="G24" i="33" l="1"/>
  <c r="F9" i="48" s="1"/>
  <c r="G28" i="48"/>
  <c r="G16" i="48"/>
  <c r="I26" i="33"/>
  <c r="G22" i="48"/>
  <c r="I31" i="36"/>
  <c r="H21" i="40" s="1"/>
  <c r="G14" i="33"/>
  <c r="F7" i="48" s="1"/>
  <c r="I24" i="37"/>
  <c r="H27" i="40" s="1"/>
  <c r="H15" i="40"/>
  <c r="J1" i="19"/>
  <c r="E15" i="48"/>
  <c r="E13" i="48"/>
  <c r="H13" i="48"/>
  <c r="H16" i="48" s="1"/>
  <c r="I13" i="48"/>
  <c r="I9" i="40" l="1"/>
  <c r="G26" i="33"/>
  <c r="G9" i="40" s="1"/>
  <c r="I27" i="48"/>
  <c r="H27" i="48"/>
  <c r="I25" i="48"/>
  <c r="H25" i="48"/>
  <c r="I15" i="40"/>
  <c r="H28" i="48" l="1"/>
  <c r="I28" i="48"/>
  <c r="J24" i="37"/>
  <c r="I27" i="40" s="1"/>
  <c r="K24" i="37"/>
  <c r="J27" i="40" s="1"/>
  <c r="H55" i="10"/>
  <c r="H12" i="33" s="1"/>
  <c r="J12" i="33" l="1"/>
  <c r="K12" i="33" s="1"/>
  <c r="K55" i="10"/>
  <c r="K29" i="36"/>
  <c r="L29" i="36" s="1"/>
  <c r="K17" i="36"/>
  <c r="J29" i="36"/>
  <c r="H21" i="48" s="1"/>
  <c r="H32" i="48" s="1"/>
  <c r="J17" i="36"/>
  <c r="H19" i="48" s="1"/>
  <c r="G29" i="36"/>
  <c r="G17" i="36"/>
  <c r="I21" i="48" l="1"/>
  <c r="J21" i="48" s="1"/>
  <c r="E27" i="48"/>
  <c r="E25" i="48"/>
  <c r="F15" i="40"/>
  <c r="E21" i="48"/>
  <c r="E19" i="48"/>
  <c r="I19" i="48"/>
  <c r="J19" i="48" s="1"/>
  <c r="H22" i="48"/>
  <c r="G31" i="36"/>
  <c r="F21" i="40" s="1"/>
  <c r="J31" i="36"/>
  <c r="I21" i="40" s="1"/>
  <c r="K31" i="36"/>
  <c r="G24" i="37"/>
  <c r="H29" i="10"/>
  <c r="F55" i="10"/>
  <c r="F29" i="10"/>
  <c r="I26" i="19" l="1"/>
  <c r="J21" i="40"/>
  <c r="F28" i="48"/>
  <c r="F27" i="40"/>
  <c r="F22" i="48"/>
  <c r="L22" i="37"/>
  <c r="J27" i="48"/>
  <c r="L15" i="37"/>
  <c r="L17" i="36"/>
  <c r="J22" i="19"/>
  <c r="J10" i="33"/>
  <c r="K29" i="10"/>
  <c r="I22" i="48"/>
  <c r="H60" i="10"/>
  <c r="H10" i="33"/>
  <c r="H14" i="33" s="1"/>
  <c r="K60" i="10"/>
  <c r="F60" i="10"/>
  <c r="E4" i="45"/>
  <c r="F41" i="14"/>
  <c r="F18" i="33" s="1"/>
  <c r="H41" i="14"/>
  <c r="H18" i="33" s="1"/>
  <c r="J41" i="14"/>
  <c r="F19" i="33"/>
  <c r="F9" i="33"/>
  <c r="F8" i="33"/>
  <c r="F13" i="33"/>
  <c r="F12" i="33"/>
  <c r="F7" i="33"/>
  <c r="F11" i="33"/>
  <c r="F22" i="32"/>
  <c r="H22" i="32"/>
  <c r="H17" i="33" s="1"/>
  <c r="J22" i="32"/>
  <c r="E26" i="12"/>
  <c r="G26" i="12"/>
  <c r="H20" i="33" s="1"/>
  <c r="I26" i="12"/>
  <c r="H21" i="33"/>
  <c r="B40" i="44"/>
  <c r="C22" i="44" s="1"/>
  <c r="E9" i="45"/>
  <c r="F9" i="45" s="1"/>
  <c r="E8" i="45"/>
  <c r="F8" i="45" s="1"/>
  <c r="E10" i="45"/>
  <c r="F10" i="45" s="1"/>
  <c r="E11" i="45"/>
  <c r="F11" i="45" s="1"/>
  <c r="E12" i="45"/>
  <c r="F12" i="45" s="1"/>
  <c r="E13" i="45"/>
  <c r="F13" i="45" s="1"/>
  <c r="E14" i="45"/>
  <c r="F14" i="45" s="1"/>
  <c r="E15" i="45"/>
  <c r="F15" i="45" s="1"/>
  <c r="E16" i="45"/>
  <c r="F16" i="45" s="1"/>
  <c r="E17" i="45"/>
  <c r="F17" i="45" s="1"/>
  <c r="E18" i="45"/>
  <c r="F18" i="45" s="1"/>
  <c r="E19" i="45"/>
  <c r="F19" i="45" s="1"/>
  <c r="E20" i="45"/>
  <c r="F20" i="45" s="1"/>
  <c r="E21" i="45"/>
  <c r="F21" i="45" s="1"/>
  <c r="E22" i="45"/>
  <c r="F22" i="45" s="1"/>
  <c r="E23" i="45"/>
  <c r="F23" i="45" s="1"/>
  <c r="E24" i="45"/>
  <c r="F24" i="45" s="1"/>
  <c r="E25" i="45"/>
  <c r="F25" i="45" s="1"/>
  <c r="E26" i="45"/>
  <c r="F26" i="45" s="1"/>
  <c r="E9" i="42"/>
  <c r="F9" i="42" s="1"/>
  <c r="E8" i="42"/>
  <c r="F8" i="42" s="1"/>
  <c r="E10" i="42"/>
  <c r="F10" i="42" s="1"/>
  <c r="E11" i="42"/>
  <c r="F11" i="42" s="1"/>
  <c r="E12" i="42"/>
  <c r="F12" i="42" s="1"/>
  <c r="E13" i="42"/>
  <c r="F13" i="42" s="1"/>
  <c r="E14" i="42"/>
  <c r="F14" i="42" s="1"/>
  <c r="E15" i="42"/>
  <c r="F15" i="42" s="1"/>
  <c r="E16" i="42"/>
  <c r="F16" i="42" s="1"/>
  <c r="E17" i="42"/>
  <c r="F17" i="42" s="1"/>
  <c r="E18" i="42"/>
  <c r="F18" i="42" s="1"/>
  <c r="E19" i="42"/>
  <c r="F19" i="42" s="1"/>
  <c r="E20" i="42"/>
  <c r="F20" i="42" s="1"/>
  <c r="E21" i="42"/>
  <c r="F21" i="42" s="1"/>
  <c r="E22" i="42"/>
  <c r="F22" i="42" s="1"/>
  <c r="E23" i="42"/>
  <c r="F23" i="42" s="1"/>
  <c r="E24" i="42"/>
  <c r="F24" i="42" s="1"/>
  <c r="E25" i="42"/>
  <c r="F25" i="42" s="1"/>
  <c r="E26" i="42"/>
  <c r="F26" i="42" s="1"/>
  <c r="J1" i="47"/>
  <c r="F1" i="44"/>
  <c r="I1" i="42"/>
  <c r="D28" i="42"/>
  <c r="H1" i="45"/>
  <c r="D28" i="45"/>
  <c r="K1" i="40"/>
  <c r="L1" i="37"/>
  <c r="L1" i="36"/>
  <c r="J1" i="11"/>
  <c r="J1" i="12"/>
  <c r="K1" i="14"/>
  <c r="K1" i="32"/>
  <c r="K1" i="33"/>
  <c r="F10" i="33"/>
  <c r="H24" i="33" l="1"/>
  <c r="H26" i="33" s="1"/>
  <c r="H9" i="40" s="1"/>
  <c r="I16" i="48"/>
  <c r="I29" i="19"/>
  <c r="J15" i="40" s="1"/>
  <c r="K15" i="40" s="1"/>
  <c r="E22" i="44"/>
  <c r="D22" i="44"/>
  <c r="C26" i="47"/>
  <c r="J25" i="48"/>
  <c r="J21" i="33"/>
  <c r="K21" i="33" s="1"/>
  <c r="J22" i="11"/>
  <c r="J18" i="33"/>
  <c r="K18" i="33" s="1"/>
  <c r="K41" i="14"/>
  <c r="J26" i="19"/>
  <c r="J17" i="33"/>
  <c r="K22" i="32"/>
  <c r="J20" i="33"/>
  <c r="K20" i="33" s="1"/>
  <c r="J26" i="12"/>
  <c r="J14" i="33"/>
  <c r="K10" i="33"/>
  <c r="D26" i="47"/>
  <c r="F21" i="33"/>
  <c r="F20" i="33"/>
  <c r="F17" i="33"/>
  <c r="E28" i="42"/>
  <c r="C30" i="44"/>
  <c r="C25" i="44"/>
  <c r="C37" i="44"/>
  <c r="C27" i="44"/>
  <c r="C35" i="44"/>
  <c r="C28" i="44"/>
  <c r="C40" i="44"/>
  <c r="C33" i="44"/>
  <c r="C20" i="44"/>
  <c r="C24" i="44"/>
  <c r="C34" i="44"/>
  <c r="C23" i="44"/>
  <c r="C32" i="44"/>
  <c r="C21" i="44"/>
  <c r="C26" i="44"/>
  <c r="C31" i="44"/>
  <c r="C29" i="44"/>
  <c r="C36" i="44"/>
  <c r="C38" i="44"/>
  <c r="E22" i="48"/>
  <c r="F14" i="33"/>
  <c r="E16" i="48"/>
  <c r="E28" i="48"/>
  <c r="G7" i="48"/>
  <c r="G31" i="48" s="1"/>
  <c r="I19" i="47"/>
  <c r="I11" i="47"/>
  <c r="I15" i="47"/>
  <c r="I7" i="47"/>
  <c r="I21" i="47"/>
  <c r="I17" i="47"/>
  <c r="F28" i="42"/>
  <c r="G24" i="42" s="1"/>
  <c r="G15" i="47"/>
  <c r="G10" i="47"/>
  <c r="G9" i="47"/>
  <c r="F28" i="45"/>
  <c r="G8" i="45" s="1"/>
  <c r="E28" i="45"/>
  <c r="F24" i="33" l="1"/>
  <c r="J24" i="33"/>
  <c r="K24" i="33" s="1"/>
  <c r="F22" i="44"/>
  <c r="K6" i="47" s="1"/>
  <c r="H24" i="42"/>
  <c r="H20" i="47" s="1"/>
  <c r="D29" i="44"/>
  <c r="E29" i="44"/>
  <c r="E32" i="44"/>
  <c r="D32" i="44"/>
  <c r="E20" i="44"/>
  <c r="D20" i="44"/>
  <c r="D35" i="44"/>
  <c r="E35" i="44"/>
  <c r="E30" i="44"/>
  <c r="D30" i="44"/>
  <c r="D31" i="44"/>
  <c r="E31" i="44"/>
  <c r="E23" i="44"/>
  <c r="D23" i="44"/>
  <c r="D33" i="44"/>
  <c r="E33" i="44"/>
  <c r="D27" i="44"/>
  <c r="E27" i="44"/>
  <c r="E38" i="44"/>
  <c r="D38" i="44"/>
  <c r="E26" i="44"/>
  <c r="D26" i="44"/>
  <c r="E34" i="44"/>
  <c r="D34" i="44"/>
  <c r="D37" i="44"/>
  <c r="E37" i="44"/>
  <c r="E36" i="44"/>
  <c r="D36" i="44"/>
  <c r="D21" i="44"/>
  <c r="E21" i="44"/>
  <c r="E24" i="44"/>
  <c r="D24" i="44"/>
  <c r="E28" i="44"/>
  <c r="D28" i="44"/>
  <c r="D25" i="44"/>
  <c r="E25" i="44"/>
  <c r="E7" i="48"/>
  <c r="E31" i="48" s="1"/>
  <c r="K17" i="33"/>
  <c r="J15" i="48"/>
  <c r="F14" i="40"/>
  <c r="F16" i="40" s="1"/>
  <c r="H14" i="40" s="1"/>
  <c r="K14" i="33"/>
  <c r="I7" i="48"/>
  <c r="G9" i="48"/>
  <c r="G32" i="48" s="1"/>
  <c r="G10" i="42"/>
  <c r="G8" i="42"/>
  <c r="H8" i="42" s="1"/>
  <c r="G19" i="42"/>
  <c r="G17" i="42"/>
  <c r="G20" i="42"/>
  <c r="G13" i="42"/>
  <c r="G9" i="42"/>
  <c r="G22" i="42"/>
  <c r="G26" i="42"/>
  <c r="G25" i="42"/>
  <c r="F20" i="40"/>
  <c r="F22" i="40" s="1"/>
  <c r="I14" i="47"/>
  <c r="I10" i="47"/>
  <c r="I18" i="47"/>
  <c r="I6" i="47"/>
  <c r="I20" i="47"/>
  <c r="I12" i="47"/>
  <c r="I16" i="47"/>
  <c r="I8" i="47"/>
  <c r="I22" i="47"/>
  <c r="I5" i="47"/>
  <c r="I9" i="47"/>
  <c r="I13" i="47"/>
  <c r="G16" i="42"/>
  <c r="G15" i="42"/>
  <c r="G18" i="42"/>
  <c r="G21" i="42"/>
  <c r="G12" i="42"/>
  <c r="G11" i="42"/>
  <c r="G14" i="42"/>
  <c r="G23" i="42"/>
  <c r="G16" i="47"/>
  <c r="G14" i="47"/>
  <c r="G5" i="47"/>
  <c r="G18" i="47"/>
  <c r="G8" i="47"/>
  <c r="G13" i="47"/>
  <c r="G12" i="47"/>
  <c r="G11" i="47"/>
  <c r="G7" i="47"/>
  <c r="G17" i="47"/>
  <c r="G6" i="47"/>
  <c r="G21" i="47"/>
  <c r="G20" i="47"/>
  <c r="G19" i="47"/>
  <c r="G22" i="47"/>
  <c r="H8" i="45"/>
  <c r="F4" i="47" s="1"/>
  <c r="G13" i="45"/>
  <c r="H13" i="45" s="1"/>
  <c r="F9" i="47" s="1"/>
  <c r="G14" i="45"/>
  <c r="H14" i="45" s="1"/>
  <c r="F10" i="47" s="1"/>
  <c r="G24" i="45"/>
  <c r="H24" i="45" s="1"/>
  <c r="F20" i="47" s="1"/>
  <c r="G20" i="45"/>
  <c r="H20" i="45" s="1"/>
  <c r="F16" i="47" s="1"/>
  <c r="G26" i="45"/>
  <c r="H26" i="45" s="1"/>
  <c r="F22" i="47" s="1"/>
  <c r="G22" i="45"/>
  <c r="H22" i="45" s="1"/>
  <c r="F18" i="47" s="1"/>
  <c r="G12" i="45"/>
  <c r="H12" i="45" s="1"/>
  <c r="F8" i="47" s="1"/>
  <c r="G9" i="45"/>
  <c r="H9" i="45" s="1"/>
  <c r="F5" i="47" s="1"/>
  <c r="G11" i="45"/>
  <c r="H11" i="45" s="1"/>
  <c r="F7" i="47" s="1"/>
  <c r="G15" i="45"/>
  <c r="H15" i="45" s="1"/>
  <c r="F11" i="47" s="1"/>
  <c r="G25" i="45"/>
  <c r="H25" i="45" s="1"/>
  <c r="F21" i="47" s="1"/>
  <c r="G17" i="45"/>
  <c r="H17" i="45" s="1"/>
  <c r="F13" i="47" s="1"/>
  <c r="G18" i="45"/>
  <c r="H18" i="45" s="1"/>
  <c r="F14" i="47" s="1"/>
  <c r="G21" i="45"/>
  <c r="H21" i="45" s="1"/>
  <c r="F17" i="47" s="1"/>
  <c r="G10" i="45"/>
  <c r="H10" i="45" s="1"/>
  <c r="F6" i="47" s="1"/>
  <c r="G23" i="45"/>
  <c r="H23" i="45" s="1"/>
  <c r="F19" i="47" s="1"/>
  <c r="G16" i="45"/>
  <c r="H16" i="45" s="1"/>
  <c r="F12" i="47" s="1"/>
  <c r="G19" i="45"/>
  <c r="H19" i="45" s="1"/>
  <c r="F15" i="47" s="1"/>
  <c r="G20" i="40" l="1"/>
  <c r="G22" i="40" s="1"/>
  <c r="I20" i="40"/>
  <c r="I22" i="40" s="1"/>
  <c r="H20" i="40"/>
  <c r="H22" i="40" s="1"/>
  <c r="H12" i="42"/>
  <c r="H8" i="47" s="1"/>
  <c r="J8" i="47" s="1"/>
  <c r="H14" i="42"/>
  <c r="H10" i="47" s="1"/>
  <c r="J10" i="47" s="1"/>
  <c r="H18" i="42"/>
  <c r="H14" i="47" s="1"/>
  <c r="J14" i="47" s="1"/>
  <c r="H25" i="42"/>
  <c r="H21" i="47" s="1"/>
  <c r="J21" i="47" s="1"/>
  <c r="H13" i="42"/>
  <c r="H9" i="47" s="1"/>
  <c r="J9" i="47" s="1"/>
  <c r="J20" i="47"/>
  <c r="H23" i="42"/>
  <c r="H19" i="47" s="1"/>
  <c r="J19" i="47" s="1"/>
  <c r="H21" i="42"/>
  <c r="H17" i="47" s="1"/>
  <c r="J17" i="47" s="1"/>
  <c r="H9" i="42"/>
  <c r="H5" i="47" s="1"/>
  <c r="J5" i="47" s="1"/>
  <c r="H19" i="42"/>
  <c r="H15" i="47" s="1"/>
  <c r="J15" i="47" s="1"/>
  <c r="H16" i="42"/>
  <c r="H12" i="47" s="1"/>
  <c r="J12" i="47" s="1"/>
  <c r="H22" i="42"/>
  <c r="H18" i="47" s="1"/>
  <c r="J18" i="47" s="1"/>
  <c r="H17" i="42"/>
  <c r="H13" i="47" s="1"/>
  <c r="J13" i="47" s="1"/>
  <c r="H11" i="42"/>
  <c r="H7" i="47" s="1"/>
  <c r="J7" i="47" s="1"/>
  <c r="H15" i="42"/>
  <c r="H11" i="47" s="1"/>
  <c r="J11" i="47" s="1"/>
  <c r="H26" i="42"/>
  <c r="H22" i="47" s="1"/>
  <c r="J22" i="47" s="1"/>
  <c r="H20" i="42"/>
  <c r="H16" i="47" s="1"/>
  <c r="J16" i="47" s="1"/>
  <c r="H10" i="42"/>
  <c r="H6" i="47" s="1"/>
  <c r="J6" i="47" s="1"/>
  <c r="L6" i="47" s="1"/>
  <c r="F25" i="44"/>
  <c r="K9" i="47" s="1"/>
  <c r="F38" i="44"/>
  <c r="K22" i="47" s="1"/>
  <c r="F31" i="44"/>
  <c r="K15" i="47" s="1"/>
  <c r="F28" i="44"/>
  <c r="K12" i="47" s="1"/>
  <c r="F37" i="44"/>
  <c r="K21" i="47" s="1"/>
  <c r="F26" i="44"/>
  <c r="K10" i="47" s="1"/>
  <c r="F27" i="44"/>
  <c r="K11" i="47" s="1"/>
  <c r="F30" i="44"/>
  <c r="K14" i="47" s="1"/>
  <c r="F36" i="44"/>
  <c r="K20" i="47" s="1"/>
  <c r="F35" i="44"/>
  <c r="K19" i="47" s="1"/>
  <c r="G16" i="40"/>
  <c r="F31" i="48"/>
  <c r="E9" i="48"/>
  <c r="E32" i="48" s="1"/>
  <c r="E34" i="48" s="1"/>
  <c r="J7" i="48"/>
  <c r="J26" i="33"/>
  <c r="J9" i="40" s="1"/>
  <c r="I14" i="40"/>
  <c r="I16" i="40" s="1"/>
  <c r="H16" i="40"/>
  <c r="G10" i="48"/>
  <c r="I9" i="48"/>
  <c r="F26" i="33"/>
  <c r="I31" i="48"/>
  <c r="H10" i="48"/>
  <c r="H31" i="48"/>
  <c r="H34" i="48" s="1"/>
  <c r="F26" i="40"/>
  <c r="F28" i="40" s="1"/>
  <c r="H26" i="40" s="1"/>
  <c r="F34" i="44"/>
  <c r="K18" i="47" s="1"/>
  <c r="F32" i="44"/>
  <c r="K16" i="47" s="1"/>
  <c r="D40" i="44"/>
  <c r="F24" i="44"/>
  <c r="K8" i="47" s="1"/>
  <c r="E40" i="44"/>
  <c r="F20" i="44"/>
  <c r="F29" i="44"/>
  <c r="K13" i="47" s="1"/>
  <c r="F33" i="44"/>
  <c r="K17" i="47" s="1"/>
  <c r="F21" i="44"/>
  <c r="K5" i="47" s="1"/>
  <c r="F23" i="44"/>
  <c r="K7" i="47" s="1"/>
  <c r="G34" i="48"/>
  <c r="H4" i="47"/>
  <c r="G28" i="42"/>
  <c r="H28" i="45"/>
  <c r="G28" i="45"/>
  <c r="L12" i="47" l="1"/>
  <c r="L14" i="47"/>
  <c r="L16" i="47"/>
  <c r="L13" i="47"/>
  <c r="L9" i="47"/>
  <c r="L8" i="47"/>
  <c r="L21" i="47"/>
  <c r="L5" i="47"/>
  <c r="L22" i="47"/>
  <c r="L18" i="47"/>
  <c r="L17" i="47"/>
  <c r="L11" i="47"/>
  <c r="L19" i="47"/>
  <c r="L7" i="47"/>
  <c r="L15" i="47"/>
  <c r="L20" i="47"/>
  <c r="L10" i="47"/>
  <c r="H24" i="47"/>
  <c r="H28" i="42"/>
  <c r="I26" i="40"/>
  <c r="I28" i="40" s="1"/>
  <c r="J26" i="40" s="1"/>
  <c r="J28" i="40" s="1"/>
  <c r="H28" i="40"/>
  <c r="E10" i="48"/>
  <c r="F9" i="40"/>
  <c r="G28" i="40"/>
  <c r="J31" i="48"/>
  <c r="K26" i="33"/>
  <c r="F32" i="48"/>
  <c r="F34" i="48" s="1"/>
  <c r="F10" i="48"/>
  <c r="J9" i="48"/>
  <c r="J14" i="40"/>
  <c r="I32" i="48"/>
  <c r="J20" i="40"/>
  <c r="J22" i="40" s="1"/>
  <c r="F8" i="40"/>
  <c r="I10" i="48"/>
  <c r="K4" i="47"/>
  <c r="K24" i="47" s="1"/>
  <c r="F40" i="44"/>
  <c r="J4" i="47"/>
  <c r="I4" i="47"/>
  <c r="I24" i="47" s="1"/>
  <c r="G4" i="47"/>
  <c r="G24" i="47" s="1"/>
  <c r="F24" i="47"/>
  <c r="L4" i="47" l="1"/>
  <c r="I26" i="47"/>
  <c r="G26" i="47"/>
  <c r="J10" i="48"/>
  <c r="F10" i="40"/>
  <c r="G10" i="40"/>
  <c r="K9" i="40"/>
  <c r="J32" i="48"/>
  <c r="K14" i="40"/>
  <c r="J16" i="40"/>
  <c r="I34" i="48"/>
  <c r="J34" i="48" s="1"/>
  <c r="J24" i="47"/>
  <c r="L24" i="47" l="1"/>
  <c r="L26" i="47" s="1"/>
  <c r="J26" i="47"/>
  <c r="F31" i="40"/>
  <c r="H8" i="40"/>
  <c r="J8" i="40" s="1"/>
  <c r="G31" i="40"/>
  <c r="K16" i="40"/>
  <c r="I8" i="40" l="1"/>
  <c r="I10" i="40" s="1"/>
  <c r="I31" i="40" s="1"/>
  <c r="K8" i="40"/>
  <c r="H10" i="40"/>
  <c r="H31" i="40" s="1"/>
  <c r="J10" i="40" l="1"/>
  <c r="K10" i="40" s="1"/>
  <c r="J31" i="40" l="1"/>
  <c r="K31" i="40" s="1"/>
</calcChain>
</file>

<file path=xl/sharedStrings.xml><?xml version="1.0" encoding="utf-8"?>
<sst xmlns="http://schemas.openxmlformats.org/spreadsheetml/2006/main" count="627" uniqueCount="355">
  <si>
    <t>Electricity</t>
  </si>
  <si>
    <t>PILOT</t>
  </si>
  <si>
    <t>Waste Removal</t>
  </si>
  <si>
    <t>Postage</t>
  </si>
  <si>
    <t>Building Maintenance</t>
  </si>
  <si>
    <t>Equipment Maintenance</t>
  </si>
  <si>
    <t>Snow Removal</t>
  </si>
  <si>
    <t>Lawn Care</t>
  </si>
  <si>
    <t>Insurance Payments</t>
  </si>
  <si>
    <t>Fuel / Oil</t>
  </si>
  <si>
    <t>Legal Services</t>
  </si>
  <si>
    <t>Fiscal Services</t>
  </si>
  <si>
    <t>Audit Services</t>
  </si>
  <si>
    <t>Other Professional</t>
  </si>
  <si>
    <t>Account Description</t>
  </si>
  <si>
    <t>Overtime Meal Expense</t>
  </si>
  <si>
    <t>OASI</t>
  </si>
  <si>
    <t>Pension</t>
  </si>
  <si>
    <t>Health Insurance</t>
  </si>
  <si>
    <t>Life Insurance</t>
  </si>
  <si>
    <t>Unemployment Compensation</t>
  </si>
  <si>
    <t>Disability Insurance</t>
  </si>
  <si>
    <t xml:space="preserve">Overtime </t>
  </si>
  <si>
    <t>Uniforms</t>
  </si>
  <si>
    <t>Animal Supplies</t>
  </si>
  <si>
    <t>Vaccines</t>
  </si>
  <si>
    <t>Office Supplies</t>
  </si>
  <si>
    <t>Vehicle Replacement</t>
  </si>
  <si>
    <t>Office Equipment</t>
  </si>
  <si>
    <t>Impound Fees</t>
  </si>
  <si>
    <t>Board Fees</t>
  </si>
  <si>
    <t>Euthanasia Service Fee</t>
  </si>
  <si>
    <t>Line</t>
  </si>
  <si>
    <t>Item</t>
  </si>
  <si>
    <t>Actual</t>
  </si>
  <si>
    <t>Natural Gas</t>
  </si>
  <si>
    <t>Telephone/Internet</t>
  </si>
  <si>
    <t>Water/Sewer</t>
  </si>
  <si>
    <t>Subscription/Membership</t>
  </si>
  <si>
    <t>Salaries / Wages</t>
  </si>
  <si>
    <t>IT Equipment/Software</t>
  </si>
  <si>
    <t>Spay/Neuter Program</t>
  </si>
  <si>
    <t>507a</t>
  </si>
  <si>
    <t>Road Assessment</t>
  </si>
  <si>
    <t>Capital Projects Fund Revenue</t>
  </si>
  <si>
    <t>Equipment Reserve: Billing to Members</t>
  </si>
  <si>
    <t>Building Reserve: Billing to Members</t>
  </si>
  <si>
    <t>Capital Projects Fund Expenses</t>
  </si>
  <si>
    <t>*</t>
  </si>
  <si>
    <t>Cash Over &amp; Short</t>
  </si>
  <si>
    <t>* These line items created for 2003 Budget. Prior to expenses were allocated to 702 , 703, and 708 However Auditors broke out into new category. Budget adjusted to reflect audit report.</t>
  </si>
  <si>
    <t>Contingency Fund</t>
  </si>
  <si>
    <t>Capital Project Fund Expense</t>
  </si>
  <si>
    <t>TOTAL EXPENSES:</t>
  </si>
  <si>
    <t>Travel</t>
  </si>
  <si>
    <t>Training</t>
  </si>
  <si>
    <t>Misc. Revenue</t>
  </si>
  <si>
    <t>Misc. Expenses</t>
  </si>
  <si>
    <t>Capital Project Fund Revenue</t>
  </si>
  <si>
    <t>TOTAL REVENUES:</t>
  </si>
  <si>
    <t>Vehicle Maintenance</t>
  </si>
  <si>
    <t>Maintenance Agreements</t>
  </si>
  <si>
    <t>Medical Supplies</t>
  </si>
  <si>
    <t>Special Revenue Fund Revenue</t>
  </si>
  <si>
    <t>Special Revenue Fund Expenses</t>
  </si>
  <si>
    <t>Trap Deposit</t>
  </si>
  <si>
    <t>TOTAL SURPLUS ( DEFICIT)</t>
  </si>
  <si>
    <t>Billings to Members</t>
  </si>
  <si>
    <t>Public Charges for Services</t>
  </si>
  <si>
    <t>Subtotal</t>
  </si>
  <si>
    <t>Medical Fees</t>
  </si>
  <si>
    <t>Ordinance Fees</t>
  </si>
  <si>
    <t>License Fees</t>
  </si>
  <si>
    <t>Municipality</t>
  </si>
  <si>
    <t>Bayside</t>
  </si>
  <si>
    <t>Brown Deer</t>
  </si>
  <si>
    <t>Cudahy</t>
  </si>
  <si>
    <t>Fox Point</t>
  </si>
  <si>
    <t>Franklin</t>
  </si>
  <si>
    <t>Glendale</t>
  </si>
  <si>
    <t>Greendale</t>
  </si>
  <si>
    <t>Greenfield</t>
  </si>
  <si>
    <t>Hales Corners</t>
  </si>
  <si>
    <t>Milwaukee</t>
  </si>
  <si>
    <t>Oak Creek</t>
  </si>
  <si>
    <t>River Hills</t>
  </si>
  <si>
    <t>Saint Francis</t>
  </si>
  <si>
    <t>Shorewood</t>
  </si>
  <si>
    <t>South Milwaukee</t>
  </si>
  <si>
    <t>Wauwatosa</t>
  </si>
  <si>
    <t>West Allis</t>
  </si>
  <si>
    <t>West Milwaukee</t>
  </si>
  <si>
    <t>Whitefish Bay</t>
  </si>
  <si>
    <t>TOTALS</t>
  </si>
  <si>
    <t>Interest Income</t>
  </si>
  <si>
    <t>Personnel Costs</t>
  </si>
  <si>
    <t>Contracted Services</t>
  </si>
  <si>
    <t>Materials &amp; Supplies</t>
  </si>
  <si>
    <t>Capital Outlay</t>
  </si>
  <si>
    <t>TOTAL</t>
  </si>
  <si>
    <t>General Fund Revenue</t>
  </si>
  <si>
    <t>General Fund Expenses</t>
  </si>
  <si>
    <t>Surplus (Deficit)</t>
  </si>
  <si>
    <t>Trap Deposit Refunds</t>
  </si>
  <si>
    <t>Revenue</t>
  </si>
  <si>
    <t>Expense</t>
  </si>
  <si>
    <t>OPERATING</t>
  </si>
  <si>
    <t>Beginning Balance (Jan. 1)</t>
  </si>
  <si>
    <t>Ending Balance (Dec. 31)</t>
  </si>
  <si>
    <t xml:space="preserve">General Fund </t>
  </si>
  <si>
    <t xml:space="preserve">Capital Projects Fund </t>
  </si>
  <si>
    <t>Net Revenue (Expense)</t>
  </si>
  <si>
    <t>Operating - Net Revenue (Expense)</t>
  </si>
  <si>
    <t>Total</t>
  </si>
  <si>
    <t>Date</t>
  </si>
  <si>
    <t>Coupon</t>
  </si>
  <si>
    <t>Debt Service</t>
  </si>
  <si>
    <t xml:space="preserve"> </t>
  </si>
  <si>
    <t>Billing</t>
  </si>
  <si>
    <t>Member</t>
  </si>
  <si>
    <t>Animals Handled</t>
  </si>
  <si>
    <t>3-Year</t>
  </si>
  <si>
    <t>Average</t>
  </si>
  <si>
    <t>Percent</t>
  </si>
  <si>
    <t>of Total</t>
  </si>
  <si>
    <t xml:space="preserve">Equalized  Value </t>
  </si>
  <si>
    <t>Valuation</t>
  </si>
  <si>
    <t>Percentage</t>
  </si>
  <si>
    <t>Capital</t>
  </si>
  <si>
    <t>Operations</t>
  </si>
  <si>
    <t>Overall Summary</t>
  </si>
  <si>
    <t>General Fund Summary</t>
  </si>
  <si>
    <t>Revenues</t>
  </si>
  <si>
    <t>Capital Projects Fund Summary</t>
  </si>
  <si>
    <t>Reserve Accumulation &amp; Fund Balances</t>
  </si>
  <si>
    <t xml:space="preserve">Member Billing - Operations </t>
  </si>
  <si>
    <t xml:space="preserve">Member Billing - Capital Projects </t>
  </si>
  <si>
    <t xml:space="preserve">Member Billing - Total </t>
  </si>
  <si>
    <t>Special Revenue Fund Summary</t>
  </si>
  <si>
    <t xml:space="preserve">Total </t>
  </si>
  <si>
    <t>Annual % Change</t>
  </si>
  <si>
    <t>Special Revenue Fund</t>
  </si>
  <si>
    <t>Quarantine Impound Fee</t>
  </si>
  <si>
    <t>Rabies Vaccination Fee</t>
  </si>
  <si>
    <t>License Fee Handling Retainage</t>
  </si>
  <si>
    <t>All Funds Ending Balance (Dec. 31)</t>
  </si>
  <si>
    <t>Adoption Fees</t>
  </si>
  <si>
    <t>HVAC Loan Repayment</t>
  </si>
  <si>
    <t>Credit Card Services</t>
  </si>
  <si>
    <t>Other Revenues</t>
  </si>
  <si>
    <t>Other Revenue</t>
  </si>
  <si>
    <t>Microchips</t>
  </si>
  <si>
    <t>Equipment Purchase</t>
  </si>
  <si>
    <t>ID Tags</t>
  </si>
  <si>
    <t>Collars/Leashes</t>
  </si>
  <si>
    <t>License Process Fee</t>
  </si>
  <si>
    <t>Other Financing Sources</t>
  </si>
  <si>
    <t>Billings to Members--DR/RA*</t>
  </si>
  <si>
    <t>DR/RA*</t>
  </si>
  <si>
    <t>Euthanized</t>
  </si>
  <si>
    <t>Organizational Chart</t>
  </si>
  <si>
    <t>Board of Directors</t>
  </si>
  <si>
    <t>(19 Municipalities)</t>
  </si>
  <si>
    <t>Operations Committee</t>
  </si>
  <si>
    <t>(7 Members)</t>
  </si>
  <si>
    <t>Director</t>
  </si>
  <si>
    <t>CSR</t>
  </si>
  <si>
    <t>ACO</t>
  </si>
  <si>
    <t>VT</t>
  </si>
  <si>
    <t>Veterinary Technician</t>
  </si>
  <si>
    <t>Client Service Representative</t>
  </si>
  <si>
    <t>Animal Control Officer</t>
  </si>
  <si>
    <t>FT</t>
  </si>
  <si>
    <t>Full Time</t>
  </si>
  <si>
    <t>PT</t>
  </si>
  <si>
    <t>Part Time</t>
  </si>
  <si>
    <t>FTE</t>
  </si>
  <si>
    <t>IT Services</t>
  </si>
  <si>
    <t>Insurance Recovery</t>
  </si>
  <si>
    <t>Coordinator</t>
  </si>
  <si>
    <t>Medical Director</t>
  </si>
  <si>
    <t>Sale of Assets</t>
  </si>
  <si>
    <t>Advertising</t>
  </si>
  <si>
    <t>VA</t>
  </si>
  <si>
    <t>Veterinary Assistant</t>
  </si>
  <si>
    <t>Capital Projects Total</t>
  </si>
  <si>
    <t>Licenses</t>
  </si>
  <si>
    <t>Animal License Fees</t>
  </si>
  <si>
    <t>Investment Income</t>
  </si>
  <si>
    <t>Municipal Services &amp;</t>
  </si>
  <si>
    <t xml:space="preserve">Materials and Supplies </t>
  </si>
  <si>
    <t>Municipal Services &amp; Deposits</t>
  </si>
  <si>
    <t>Licenses and Permits</t>
  </si>
  <si>
    <t>Taxable Supplies Revenue</t>
  </si>
  <si>
    <t>Member
Billings</t>
  </si>
  <si>
    <t>Public
Charges
for Services</t>
  </si>
  <si>
    <t>Interest
Income</t>
  </si>
  <si>
    <t>Other
Revenue</t>
  </si>
  <si>
    <t>Manager</t>
  </si>
  <si>
    <t>3 PT</t>
  </si>
  <si>
    <t>ASPCA Grant</t>
  </si>
  <si>
    <t>Sales Tax Discount</t>
  </si>
  <si>
    <t>Volunteer/Outreach</t>
  </si>
  <si>
    <t>Volunteers</t>
  </si>
  <si>
    <t>Electric Gate</t>
  </si>
  <si>
    <t>Radios</t>
  </si>
  <si>
    <t>Security System</t>
  </si>
  <si>
    <t>Total
Non-Member
Revenue</t>
  </si>
  <si>
    <t>Intakes</t>
  </si>
  <si>
    <t>Placements</t>
  </si>
  <si>
    <t>Shelter Improvement Donations</t>
  </si>
  <si>
    <t>Spay/Neuter Donations</t>
  </si>
  <si>
    <t>Full Time Equivalent</t>
  </si>
  <si>
    <t>Milwaukee Area Domestic Animal Control Commission</t>
  </si>
  <si>
    <t>1st Installment</t>
  </si>
  <si>
    <t>2nd Installment</t>
  </si>
  <si>
    <t>Billings to Members--DR/RA</t>
  </si>
  <si>
    <t>Microchip Fee</t>
  </si>
  <si>
    <t>ID Tag Revenue</t>
  </si>
  <si>
    <t>Proceeds, Promissory Note</t>
  </si>
  <si>
    <t>Transfer from Debt Service Fund</t>
  </si>
  <si>
    <t>Transfer to Capital Projects Fund</t>
  </si>
  <si>
    <t>Debt Service Fund</t>
  </si>
  <si>
    <t>Member Billing - Debt Service Fund</t>
  </si>
  <si>
    <t>Debt Service Fund Revenue</t>
  </si>
  <si>
    <t>Debt Service Fund Expense</t>
  </si>
  <si>
    <t>% Change</t>
  </si>
  <si>
    <t>Estimate (12 mos)</t>
  </si>
  <si>
    <t>Actual (6 mos)</t>
  </si>
  <si>
    <t>Proposed Budget</t>
  </si>
  <si>
    <t>Billings to Members--Debt Service Fund</t>
  </si>
  <si>
    <t>Budget</t>
  </si>
  <si>
    <t>Dental Insurance</t>
  </si>
  <si>
    <t>Transfer from General Fund</t>
  </si>
  <si>
    <t xml:space="preserve">MADACC Building </t>
  </si>
  <si>
    <t>Principal Balance</t>
  </si>
  <si>
    <t>Principal Payment</t>
  </si>
  <si>
    <t>Interest Payment</t>
  </si>
  <si>
    <t>Period Total</t>
  </si>
  <si>
    <t>AnnualTotal</t>
  </si>
  <si>
    <t>December 1 Interest Payment</t>
  </si>
  <si>
    <t>Transfer from Capital Fund</t>
  </si>
  <si>
    <t>Transfer to Debt Service</t>
  </si>
  <si>
    <t>Debt Service Schedule</t>
  </si>
  <si>
    <t>15 year General Obligation Bond</t>
  </si>
  <si>
    <t>5 year Direct Loan</t>
  </si>
  <si>
    <t>Combined</t>
  </si>
  <si>
    <t>Bond plus Loan</t>
  </si>
  <si>
    <t>Sale date:</t>
  </si>
  <si>
    <t>Loan Date</t>
  </si>
  <si>
    <t>Settlement date:</t>
  </si>
  <si>
    <t>Principal</t>
  </si>
  <si>
    <t>Premium:</t>
  </si>
  <si>
    <t>Period Int</t>
  </si>
  <si>
    <t>Premium</t>
  </si>
  <si>
    <t>***Amended 4/25/2017 to reflect actual financing cost.  See Debt Service Fund - page 19***</t>
  </si>
  <si>
    <t>FOM Grant</t>
  </si>
  <si>
    <t>Petfinder Grant</t>
  </si>
  <si>
    <t>Animal Medical Donations</t>
  </si>
  <si>
    <t>Transfer out to Debt Service Fund</t>
  </si>
  <si>
    <t>Transfer out to Capital Projects Fund</t>
  </si>
  <si>
    <t>Premium on general obligation note</t>
  </si>
  <si>
    <t>General obligation notes issued</t>
  </si>
  <si>
    <t>Interest Payment 5 yr Direct Loan</t>
  </si>
  <si>
    <t>Principal Payment 5 yr Direct Loan</t>
  </si>
  <si>
    <t>Interest Payment 15 yr General Obligation Loan</t>
  </si>
  <si>
    <t>Principal Payment 15 yr General Obligation Loan</t>
  </si>
  <si>
    <t>Grand Total</t>
  </si>
  <si>
    <t>FOM Contribution</t>
  </si>
  <si>
    <t>Bequest</t>
  </si>
  <si>
    <t>ASPCA Grant Expenditures</t>
  </si>
  <si>
    <t>Best Friends Grant Expenditures</t>
  </si>
  <si>
    <t>FOM Grant Expenditures</t>
  </si>
  <si>
    <t>Spay/Neuter Donation Exp</t>
  </si>
  <si>
    <t>Petfinder Grant Expenditures</t>
  </si>
  <si>
    <t>Donations</t>
  </si>
  <si>
    <t>Shelter Improvement Don Exp</t>
  </si>
  <si>
    <t>Animal Medical Donation Exp</t>
  </si>
  <si>
    <t>Compensation Study</t>
  </si>
  <si>
    <t>Transfer in from Capital Projects Fund</t>
  </si>
  <si>
    <t>Medical Equipment Donations</t>
  </si>
  <si>
    <t>Project Name</t>
  </si>
  <si>
    <t>FY 2015</t>
  </si>
  <si>
    <t>FY 2016</t>
  </si>
  <si>
    <t>FY 2017</t>
  </si>
  <si>
    <t>FY 2018</t>
  </si>
  <si>
    <t>FY 2019</t>
  </si>
  <si>
    <t>FY 2020</t>
  </si>
  <si>
    <t>FY 2021</t>
  </si>
  <si>
    <t>FY 2022</t>
  </si>
  <si>
    <t>FY 2023</t>
  </si>
  <si>
    <t>FY 2024</t>
  </si>
  <si>
    <t>FY 2025</t>
  </si>
  <si>
    <t>FY 2026</t>
  </si>
  <si>
    <t>FY 2027</t>
  </si>
  <si>
    <t>FY 2028</t>
  </si>
  <si>
    <t>FY 2029</t>
  </si>
  <si>
    <t>Office Furniture</t>
  </si>
  <si>
    <t>Blacktop Parking Lots</t>
  </si>
  <si>
    <t>Washer/Dryer</t>
  </si>
  <si>
    <t>New Roof</t>
  </si>
  <si>
    <t>New Rooftop HVAC Unit</t>
  </si>
  <si>
    <t>Replace Generator</t>
  </si>
  <si>
    <t>Exterior Building Maintenance</t>
  </si>
  <si>
    <t>Replace Cat Condos Front Office</t>
  </si>
  <si>
    <t>Crematory Relining</t>
  </si>
  <si>
    <t>Replace Dishwasher</t>
  </si>
  <si>
    <t>Community Relations Director</t>
  </si>
  <si>
    <t>5 FT</t>
  </si>
  <si>
    <t xml:space="preserve">Contingency based on salary survey </t>
  </si>
  <si>
    <t>7.4 FTE Total</t>
  </si>
  <si>
    <t>Record Previous Year Audit Entry**</t>
  </si>
  <si>
    <t>**Reflects unrecorded prepaid debt service expenditure journal entry posted by auditor in 2016</t>
  </si>
  <si>
    <t>Total
Member Billing</t>
  </si>
  <si>
    <t>Prior-Year Total Member Billing</t>
  </si>
  <si>
    <t>Starting Balance</t>
  </si>
  <si>
    <t>Ending Balance</t>
  </si>
  <si>
    <t>*** 2015 and 2016 reflect totals reflect monies borrowed and spent for renovation project.</t>
  </si>
  <si>
    <t>Medical Equipment Purchase (pending budget amendment)</t>
  </si>
  <si>
    <t>2 PT</t>
  </si>
  <si>
    <t>ASPCA Grant-Veterinarian</t>
  </si>
  <si>
    <t xml:space="preserve"> Medical Equip Donation Exp</t>
  </si>
  <si>
    <t>FY 2030</t>
  </si>
  <si>
    <t>6.6 FTE Total</t>
  </si>
  <si>
    <t>4 PT</t>
  </si>
  <si>
    <t>Pit Bull/Rottweiler Seminar</t>
  </si>
  <si>
    <t>From 2020</t>
  </si>
  <si>
    <t>MADACC 2021 Budget</t>
  </si>
  <si>
    <t>2021 Member Billing</t>
  </si>
  <si>
    <t>2021 1st Installment 15 yr Genral Obligation Loan Interest (2nd Qtr)</t>
  </si>
  <si>
    <t>2021 1st Installment 5 yr Direct Loan Interest (2nd Qtr)</t>
  </si>
  <si>
    <t>2021 2nd Installment 15 yr General Obligation  Loan Principal (4th Qtr)</t>
  </si>
  <si>
    <t>2021 2nd Installment 15 yr Genral Obligation Loan Interest (2nd Qtr)</t>
  </si>
  <si>
    <t>2021 2nd Installment 5 yr Direct Loan Principal (2nd Qtr)</t>
  </si>
  <si>
    <t>2021 2nd Installment 5 yr Direct Loan Interest (2nd Qtr)</t>
  </si>
  <si>
    <t>Best Friends Grant</t>
  </si>
  <si>
    <t>HSUS Grant</t>
  </si>
  <si>
    <t>Maddie's Fund Grant</t>
  </si>
  <si>
    <t>Credit Card Rebate</t>
  </si>
  <si>
    <t>HSUS Grant Expenditures</t>
  </si>
  <si>
    <t>MADACC Capital Improvements Projects 2016 - 2031</t>
  </si>
  <si>
    <t>FY 2031</t>
  </si>
  <si>
    <t>Veterinarian</t>
  </si>
  <si>
    <t>Animal Sheltering
Coordinator</t>
  </si>
  <si>
    <t>7.40 FTE Total</t>
  </si>
  <si>
    <t>CVT</t>
  </si>
  <si>
    <t>Certified Veterinary Technician</t>
  </si>
  <si>
    <t>3 FT</t>
  </si>
  <si>
    <t>1 FT</t>
  </si>
  <si>
    <t>1 PT</t>
  </si>
  <si>
    <t>7.80 FTE Total</t>
  </si>
  <si>
    <t>6 FT</t>
  </si>
  <si>
    <t>Shelter Outcomes</t>
  </si>
  <si>
    <t xml:space="preserve">2021 Proposed Capital Billing = </t>
  </si>
  <si>
    <t xml:space="preserve">2021 Proposed Operating Budget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</si>
</sst>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8" formatCode="&quot;$&quot;#,##0.00_);[Red]\(&quot;$&quot;#,##0.00\)"/>
    <numFmt numFmtId="44" formatCode="_(&quot;$&quot;* #,##0.00_);_(&quot;$&quot;* \(#,##0.00\);_(&quot;$&quot;* &quot;-&quot;??_);_(@_)"/>
    <numFmt numFmtId="164" formatCode="&quot;$&quot;#,##0"/>
    <numFmt numFmtId="165" formatCode="&quot;$&quot;#,##0.00"/>
    <numFmt numFmtId="166" formatCode="#,##0.0000"/>
    <numFmt numFmtId="167" formatCode="0.0%"/>
    <numFmt numFmtId="168" formatCode="0.000%"/>
  </numFmts>
  <fonts count="48" x14ac:knownFonts="1">
    <font>
      <sz val="10"/>
      <name val="Arial"/>
    </font>
    <font>
      <sz val="10"/>
      <name val="Arial"/>
      <family val="2"/>
    </font>
    <font>
      <sz val="8"/>
      <name val="Arial"/>
      <family val="2"/>
    </font>
    <font>
      <b/>
      <sz val="12"/>
      <name val="Arial"/>
      <family val="2"/>
    </font>
    <font>
      <sz val="12"/>
      <name val="Arial"/>
      <family val="2"/>
    </font>
    <font>
      <b/>
      <sz val="16"/>
      <name val="Calibri"/>
      <family val="2"/>
    </font>
    <font>
      <sz val="16"/>
      <name val="Calibri"/>
      <family val="2"/>
    </font>
    <font>
      <sz val="12"/>
      <name val="Calibri"/>
      <family val="2"/>
    </font>
    <font>
      <sz val="10"/>
      <name val="Calibri"/>
      <family val="2"/>
    </font>
    <font>
      <b/>
      <sz val="12"/>
      <name val="Calibri"/>
      <family val="2"/>
    </font>
    <font>
      <b/>
      <sz val="11"/>
      <name val="Calibri"/>
      <family val="2"/>
    </font>
    <font>
      <b/>
      <sz val="10"/>
      <name val="Calibri"/>
      <family val="2"/>
    </font>
    <font>
      <sz val="14"/>
      <name val="Calibri"/>
      <family val="2"/>
    </font>
    <font>
      <b/>
      <sz val="14"/>
      <name val="Calibri"/>
      <family val="2"/>
    </font>
    <font>
      <sz val="11"/>
      <name val="Calibri"/>
      <family val="2"/>
    </font>
    <font>
      <sz val="20"/>
      <name val="Calibri"/>
      <family val="2"/>
    </font>
    <font>
      <b/>
      <u/>
      <sz val="10"/>
      <name val="Calibri"/>
      <family val="2"/>
    </font>
    <font>
      <sz val="10"/>
      <color rgb="FFFF0000"/>
      <name val="Calibri"/>
      <family val="2"/>
    </font>
    <font>
      <sz val="11"/>
      <color rgb="FF9C0006"/>
      <name val="Calibri"/>
      <family val="2"/>
      <scheme val="minor"/>
    </font>
    <font>
      <b/>
      <sz val="10"/>
      <color indexed="10"/>
      <name val="Calibri"/>
      <family val="2"/>
    </font>
    <font>
      <u/>
      <sz val="10"/>
      <name val="Calibri"/>
      <family val="2"/>
    </font>
    <font>
      <b/>
      <u/>
      <sz val="24"/>
      <name val="Calibri"/>
      <family val="2"/>
    </font>
    <font>
      <sz val="9"/>
      <name val="Calibri"/>
      <family val="2"/>
    </font>
    <font>
      <b/>
      <sz val="16"/>
      <name val="Calibri"/>
      <family val="2"/>
      <scheme val="minor"/>
    </font>
    <font>
      <sz val="16"/>
      <name val="Calibri"/>
      <family val="2"/>
      <scheme val="minor"/>
    </font>
    <font>
      <sz val="10"/>
      <name val="Calibri"/>
      <family val="2"/>
      <scheme val="minor"/>
    </font>
    <font>
      <b/>
      <sz val="10"/>
      <name val="Calibri"/>
      <family val="2"/>
      <scheme val="minor"/>
    </font>
    <font>
      <u/>
      <sz val="10"/>
      <name val="Calibri"/>
      <family val="2"/>
      <scheme val="minor"/>
    </font>
    <font>
      <sz val="9"/>
      <name val="Calibri"/>
      <family val="2"/>
      <scheme val="minor"/>
    </font>
    <font>
      <b/>
      <sz val="24"/>
      <name val="Calibri"/>
      <family val="2"/>
      <scheme val="minor"/>
    </font>
    <font>
      <b/>
      <sz val="12"/>
      <name val="Calibri"/>
      <family val="2"/>
      <scheme val="minor"/>
    </font>
    <font>
      <b/>
      <sz val="18"/>
      <name val="Calibri"/>
      <family val="2"/>
      <scheme val="minor"/>
    </font>
    <font>
      <sz val="10"/>
      <color theme="0"/>
      <name val="Calibri"/>
      <family val="2"/>
    </font>
    <font>
      <sz val="11"/>
      <color theme="1"/>
      <name val="Arial Narrow"/>
      <family val="2"/>
    </font>
    <font>
      <b/>
      <sz val="11"/>
      <color theme="1"/>
      <name val="Arial Narrow"/>
      <family val="2"/>
    </font>
    <font>
      <b/>
      <sz val="11"/>
      <color rgb="FFFF0000"/>
      <name val="Arial Narrow"/>
      <family val="2"/>
    </font>
    <font>
      <sz val="11"/>
      <color rgb="FFFF0000"/>
      <name val="Arial Narrow"/>
      <family val="2"/>
    </font>
    <font>
      <u/>
      <sz val="11"/>
      <color theme="1"/>
      <name val="Arial Narrow"/>
      <family val="2"/>
    </font>
    <font>
      <b/>
      <sz val="10"/>
      <color rgb="FFFFFF00"/>
      <name val="Calibri"/>
      <family val="2"/>
    </font>
    <font>
      <b/>
      <sz val="10"/>
      <color rgb="FF00B0F0"/>
      <name val="Calibri"/>
      <family val="2"/>
    </font>
    <font>
      <b/>
      <sz val="10"/>
      <color rgb="FF92D050"/>
      <name val="Calibri"/>
      <family val="2"/>
    </font>
    <font>
      <b/>
      <sz val="20"/>
      <color rgb="FF0070C0"/>
      <name val="Calibri"/>
      <family val="2"/>
      <scheme val="minor"/>
    </font>
    <font>
      <sz val="10"/>
      <color rgb="FFFF0000"/>
      <name val="Calibri"/>
      <family val="2"/>
      <scheme val="minor"/>
    </font>
    <font>
      <b/>
      <sz val="14"/>
      <color rgb="FF92D050"/>
      <name val="Calibri"/>
      <family val="2"/>
      <scheme val="minor"/>
    </font>
    <font>
      <b/>
      <sz val="10"/>
      <color rgb="FFFF0000"/>
      <name val="Calibri"/>
      <family val="2"/>
      <scheme val="minor"/>
    </font>
    <font>
      <b/>
      <sz val="8"/>
      <color rgb="FF0070C0"/>
      <name val="Calibri"/>
      <family val="2"/>
      <scheme val="minor"/>
    </font>
    <font>
      <sz val="8"/>
      <name val="Calibri"/>
      <family val="2"/>
      <scheme val="minor"/>
    </font>
    <font>
      <b/>
      <sz val="8"/>
      <color rgb="FF92D050"/>
      <name val="Calibri"/>
      <family val="2"/>
      <scheme val="minor"/>
    </font>
  </fonts>
  <fills count="4">
    <fill>
      <patternFill patternType="none"/>
    </fill>
    <fill>
      <patternFill patternType="gray125"/>
    </fill>
    <fill>
      <patternFill patternType="solid">
        <fgColor rgb="FFFFC7CE"/>
      </patternFill>
    </fill>
    <fill>
      <patternFill patternType="solid">
        <fgColor rgb="FFFFFF00"/>
        <bgColor indexed="64"/>
      </patternFill>
    </fill>
  </fills>
  <borders count="59">
    <border>
      <left/>
      <right/>
      <top/>
      <bottom/>
      <diagonal/>
    </border>
    <border>
      <left/>
      <right/>
      <top/>
      <bottom style="thin">
        <color auto="1"/>
      </bottom>
      <diagonal/>
    </border>
    <border>
      <left/>
      <right/>
      <top/>
      <bottom style="double">
        <color auto="1"/>
      </bottom>
      <diagonal/>
    </border>
    <border>
      <left/>
      <right/>
      <top style="thin">
        <color auto="1"/>
      </top>
      <bottom/>
      <diagonal/>
    </border>
    <border>
      <left/>
      <right style="thin">
        <color auto="1"/>
      </right>
      <top/>
      <bottom/>
      <diagonal/>
    </border>
    <border>
      <left/>
      <right style="thin">
        <color auto="1"/>
      </right>
      <top style="thin">
        <color auto="1"/>
      </top>
      <bottom/>
      <diagonal/>
    </border>
    <border>
      <left/>
      <right/>
      <top style="double">
        <color auto="1"/>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dashed">
        <color auto="1"/>
      </left>
      <right/>
      <top style="dashed">
        <color auto="1"/>
      </top>
      <bottom/>
      <diagonal/>
    </border>
    <border>
      <left style="dashed">
        <color auto="1"/>
      </left>
      <right/>
      <top/>
      <bottom/>
      <diagonal/>
    </border>
    <border>
      <left style="dashed">
        <color auto="1"/>
      </left>
      <right/>
      <top/>
      <bottom style="dashed">
        <color auto="1"/>
      </bottom>
      <diagonal/>
    </border>
    <border>
      <left/>
      <right style="thick">
        <color auto="1"/>
      </right>
      <top style="thick">
        <color auto="1"/>
      </top>
      <bottom style="thick">
        <color auto="1"/>
      </bottom>
      <diagonal/>
    </border>
    <border>
      <left/>
      <right/>
      <top style="dashed">
        <color auto="1"/>
      </top>
      <bottom/>
      <diagonal/>
    </border>
    <border>
      <left/>
      <right style="dashed">
        <color auto="1"/>
      </right>
      <top style="dashed">
        <color auto="1"/>
      </top>
      <bottom/>
      <diagonal/>
    </border>
    <border>
      <left/>
      <right style="dashed">
        <color auto="1"/>
      </right>
      <top/>
      <bottom/>
      <diagonal/>
    </border>
    <border>
      <left/>
      <right/>
      <top/>
      <bottom style="dashed">
        <color auto="1"/>
      </bottom>
      <diagonal/>
    </border>
    <border>
      <left/>
      <right style="dashed">
        <color auto="1"/>
      </right>
      <top/>
      <bottom style="dashed">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bottom style="thin">
        <color indexed="64"/>
      </bottom>
      <diagonal/>
    </border>
    <border>
      <left/>
      <right/>
      <top style="medium">
        <color auto="1"/>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ck">
        <color auto="1"/>
      </top>
      <bottom style="thick">
        <color auto="1"/>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auto="1"/>
      </left>
      <right/>
      <top style="thick">
        <color auto="1"/>
      </top>
      <bottom style="thick">
        <color auto="1"/>
      </bottom>
      <diagonal/>
    </border>
  </borders>
  <cellStyleXfs count="4">
    <xf numFmtId="0" fontId="0" fillId="0" borderId="0"/>
    <xf numFmtId="44" fontId="1" fillId="0" borderId="0" applyFont="0" applyFill="0" applyBorder="0" applyAlignment="0" applyProtection="0"/>
    <xf numFmtId="0" fontId="18" fillId="2" borderId="0" applyNumberFormat="0" applyBorder="0" applyAlignment="0" applyProtection="0"/>
    <xf numFmtId="0" fontId="33" fillId="0" borderId="0"/>
  </cellStyleXfs>
  <cellXfs count="458">
    <xf numFmtId="0" fontId="0" fillId="0" borderId="0" xfId="0"/>
    <xf numFmtId="0" fontId="3" fillId="0" borderId="0" xfId="0" applyFont="1"/>
    <xf numFmtId="0" fontId="4" fillId="0" borderId="0" xfId="0" applyFont="1"/>
    <xf numFmtId="0" fontId="5" fillId="0" borderId="0" xfId="0" applyFont="1" applyFill="1" applyAlignment="1">
      <alignment horizontal="left"/>
    </xf>
    <xf numFmtId="0" fontId="6" fillId="0" borderId="0" xfId="0" applyFont="1" applyFill="1" applyAlignment="1">
      <alignment horizontal="left"/>
    </xf>
    <xf numFmtId="0" fontId="5" fillId="0" borderId="0" xfId="0" applyFont="1" applyFill="1" applyAlignment="1">
      <alignment horizontal="right"/>
    </xf>
    <xf numFmtId="0" fontId="7" fillId="0" borderId="0" xfId="0" applyFont="1" applyFill="1"/>
    <xf numFmtId="0" fontId="8" fillId="0" borderId="0" xfId="0" applyFont="1" applyFill="1"/>
    <xf numFmtId="6" fontId="8" fillId="0" borderId="0" xfId="0" applyNumberFormat="1" applyFont="1" applyFill="1" applyBorder="1"/>
    <xf numFmtId="0" fontId="9" fillId="0" borderId="0" xfId="0" applyFont="1" applyFill="1" applyAlignment="1">
      <alignment horizontal="center" wrapText="1"/>
    </xf>
    <xf numFmtId="0" fontId="9" fillId="0" borderId="0" xfId="0" applyFont="1" applyFill="1" applyAlignment="1">
      <alignment horizontal="center"/>
    </xf>
    <xf numFmtId="3" fontId="7" fillId="0" borderId="0" xfId="0" applyNumberFormat="1" applyFont="1" applyFill="1" applyAlignment="1">
      <alignment horizontal="right"/>
    </xf>
    <xf numFmtId="4" fontId="7" fillId="0" borderId="0" xfId="0" applyNumberFormat="1" applyFont="1" applyFill="1" applyAlignment="1">
      <alignment horizontal="right"/>
    </xf>
    <xf numFmtId="2" fontId="7" fillId="0" borderId="0" xfId="0" applyNumberFormat="1" applyFont="1" applyFill="1" applyAlignment="1">
      <alignment horizontal="right"/>
    </xf>
    <xf numFmtId="165" fontId="7" fillId="0" borderId="0" xfId="0" applyNumberFormat="1" applyFont="1" applyFill="1" applyAlignment="1">
      <alignment horizontal="right"/>
    </xf>
    <xf numFmtId="0" fontId="8" fillId="0" borderId="0" xfId="0" applyFont="1" applyFill="1" applyAlignment="1"/>
    <xf numFmtId="0" fontId="9" fillId="0" borderId="0" xfId="0" applyFont="1" applyFill="1"/>
    <xf numFmtId="3" fontId="9" fillId="0" borderId="0" xfId="0" applyNumberFormat="1" applyFont="1" applyFill="1" applyAlignment="1">
      <alignment horizontal="right"/>
    </xf>
    <xf numFmtId="4" fontId="9" fillId="0" borderId="0" xfId="0" applyNumberFormat="1" applyFont="1" applyFill="1" applyAlignment="1">
      <alignment horizontal="right"/>
    </xf>
    <xf numFmtId="2" fontId="9" fillId="0" borderId="0" xfId="0" applyNumberFormat="1" applyFont="1" applyFill="1" applyAlignment="1">
      <alignment horizontal="right"/>
    </xf>
    <xf numFmtId="0" fontId="10" fillId="0" borderId="0" xfId="0" applyFont="1" applyFill="1" applyAlignment="1"/>
    <xf numFmtId="0" fontId="8" fillId="0" borderId="0" xfId="0" applyFont="1" applyFill="1" applyAlignment="1">
      <alignment wrapText="1"/>
    </xf>
    <xf numFmtId="0" fontId="8" fillId="0" borderId="0" xfId="0" applyFont="1" applyFill="1" applyAlignment="1">
      <alignment horizontal="center" wrapText="1"/>
    </xf>
    <xf numFmtId="0" fontId="8" fillId="0" borderId="0" xfId="0" applyFont="1" applyFill="1" applyAlignment="1">
      <alignment horizontal="right"/>
    </xf>
    <xf numFmtId="0" fontId="6" fillId="0" borderId="0" xfId="0" applyFont="1" applyFill="1" applyAlignment="1">
      <alignment horizontal="center"/>
    </xf>
    <xf numFmtId="0" fontId="8" fillId="0" borderId="0" xfId="0" applyFont="1" applyFill="1" applyAlignment="1">
      <alignment horizontal="center"/>
    </xf>
    <xf numFmtId="0" fontId="11" fillId="0" borderId="0" xfId="0" applyFont="1" applyFill="1"/>
    <xf numFmtId="0" fontId="8" fillId="0" borderId="0" xfId="0" applyFont="1" applyFill="1" applyAlignment="1">
      <alignment horizontal="left"/>
    </xf>
    <xf numFmtId="165" fontId="9" fillId="0" borderId="0" xfId="0" applyNumberFormat="1" applyFont="1" applyFill="1" applyAlignment="1">
      <alignment horizontal="right"/>
    </xf>
    <xf numFmtId="165" fontId="8" fillId="0" borderId="0" xfId="0" applyNumberFormat="1" applyFont="1" applyFill="1"/>
    <xf numFmtId="0" fontId="9" fillId="0" borderId="0" xfId="0" applyFont="1" applyFill="1" applyAlignment="1"/>
    <xf numFmtId="0" fontId="13" fillId="0" borderId="0" xfId="0" applyFont="1" applyFill="1" applyAlignment="1">
      <alignment horizontal="center"/>
    </xf>
    <xf numFmtId="164" fontId="8" fillId="0" borderId="0" xfId="0" applyNumberFormat="1" applyFont="1" applyFill="1"/>
    <xf numFmtId="0" fontId="8" fillId="0" borderId="0" xfId="0" applyFont="1" applyFill="1" applyBorder="1"/>
    <xf numFmtId="167" fontId="14" fillId="0" borderId="0" xfId="0" applyNumberFormat="1" applyFont="1" applyFill="1" applyAlignment="1">
      <alignment horizontal="center"/>
    </xf>
    <xf numFmtId="10" fontId="8" fillId="0" borderId="0" xfId="0" applyNumberFormat="1" applyFont="1" applyFill="1" applyAlignment="1">
      <alignment horizontal="center"/>
    </xf>
    <xf numFmtId="0" fontId="11" fillId="0" borderId="0" xfId="0" applyFont="1" applyFill="1" applyBorder="1" applyAlignment="1">
      <alignment horizontal="center"/>
    </xf>
    <xf numFmtId="0" fontId="11" fillId="0" borderId="0" xfId="0" applyFont="1" applyFill="1" applyBorder="1" applyAlignment="1">
      <alignment horizontal="right"/>
    </xf>
    <xf numFmtId="164" fontId="8" fillId="0" borderId="0" xfId="0" applyNumberFormat="1" applyFont="1" applyFill="1" applyBorder="1" applyAlignment="1">
      <alignment horizontal="right"/>
    </xf>
    <xf numFmtId="0" fontId="8" fillId="0" borderId="0" xfId="0" applyFont="1" applyFill="1" applyBorder="1" applyAlignment="1">
      <alignment horizontal="center"/>
    </xf>
    <xf numFmtId="0" fontId="8" fillId="0" borderId="0" xfId="0" applyFont="1" applyFill="1" applyBorder="1" applyAlignment="1">
      <alignment horizontal="right"/>
    </xf>
    <xf numFmtId="6" fontId="8" fillId="0" borderId="0" xfId="0" applyNumberFormat="1" applyFont="1" applyFill="1" applyAlignment="1">
      <alignment horizontal="center"/>
    </xf>
    <xf numFmtId="164" fontId="8" fillId="0" borderId="0" xfId="0" applyNumberFormat="1" applyFont="1" applyFill="1" applyAlignment="1">
      <alignment horizontal="center"/>
    </xf>
    <xf numFmtId="0" fontId="11" fillId="0" borderId="0" xfId="0" applyFont="1" applyFill="1" applyBorder="1"/>
    <xf numFmtId="164" fontId="8" fillId="0" borderId="0" xfId="0" applyNumberFormat="1" applyFont="1" applyFill="1" applyAlignment="1">
      <alignment horizontal="right"/>
    </xf>
    <xf numFmtId="164" fontId="11" fillId="0" borderId="0" xfId="0" applyNumberFormat="1" applyFont="1" applyFill="1" applyAlignment="1">
      <alignment horizontal="right"/>
    </xf>
    <xf numFmtId="164" fontId="11" fillId="0" borderId="0" xfId="0" applyNumberFormat="1" applyFont="1" applyFill="1"/>
    <xf numFmtId="0" fontId="14" fillId="0" borderId="0" xfId="0" applyFont="1" applyFill="1" applyAlignment="1"/>
    <xf numFmtId="0" fontId="5" fillId="0" borderId="0" xfId="0" applyFont="1" applyFill="1" applyAlignment="1"/>
    <xf numFmtId="0" fontId="11" fillId="0" borderId="0" xfId="0" applyFont="1" applyFill="1" applyAlignment="1">
      <alignment horizontal="center"/>
    </xf>
    <xf numFmtId="0" fontId="11" fillId="0" borderId="1" xfId="0" applyFont="1" applyFill="1" applyBorder="1" applyAlignment="1">
      <alignment horizontal="right"/>
    </xf>
    <xf numFmtId="164" fontId="11" fillId="0" borderId="0" xfId="0" applyNumberFormat="1" applyFont="1" applyFill="1" applyAlignment="1">
      <alignment horizontal="center"/>
    </xf>
    <xf numFmtId="164" fontId="11" fillId="0" borderId="0" xfId="0" applyNumberFormat="1" applyFont="1" applyFill="1" applyBorder="1" applyAlignment="1">
      <alignment horizontal="center"/>
    </xf>
    <xf numFmtId="164" fontId="8" fillId="0" borderId="1" xfId="0" applyNumberFormat="1" applyFont="1" applyFill="1" applyBorder="1" applyAlignment="1">
      <alignment horizontal="right"/>
    </xf>
    <xf numFmtId="164" fontId="8" fillId="0" borderId="0" xfId="0" applyNumberFormat="1" applyFont="1" applyFill="1" applyBorder="1" applyAlignment="1">
      <alignment horizontal="center"/>
    </xf>
    <xf numFmtId="164" fontId="8" fillId="0" borderId="0" xfId="2" applyNumberFormat="1" applyFont="1" applyFill="1" applyBorder="1" applyAlignment="1">
      <alignment horizontal="center"/>
    </xf>
    <xf numFmtId="0" fontId="19" fillId="0" borderId="0" xfId="0" applyFont="1" applyFill="1" applyAlignment="1">
      <alignment horizontal="center"/>
    </xf>
    <xf numFmtId="164" fontId="8" fillId="0" borderId="3" xfId="0" applyNumberFormat="1" applyFont="1" applyFill="1" applyBorder="1" applyAlignment="1">
      <alignment horizontal="center"/>
    </xf>
    <xf numFmtId="0" fontId="11" fillId="0" borderId="0" xfId="0" applyFont="1" applyFill="1" applyAlignment="1">
      <alignment horizontal="left"/>
    </xf>
    <xf numFmtId="164" fontId="8" fillId="0" borderId="1" xfId="0" applyNumberFormat="1" applyFont="1" applyFill="1" applyBorder="1" applyAlignment="1">
      <alignment horizontal="center"/>
    </xf>
    <xf numFmtId="0" fontId="11" fillId="0" borderId="0" xfId="0" applyFont="1" applyFill="1" applyAlignment="1">
      <alignment horizontal="right"/>
    </xf>
    <xf numFmtId="165" fontId="11" fillId="0" borderId="0" xfId="0" applyNumberFormat="1" applyFont="1" applyFill="1" applyAlignment="1">
      <alignment horizontal="center"/>
    </xf>
    <xf numFmtId="164" fontId="20" fillId="0" borderId="1" xfId="0" applyNumberFormat="1" applyFont="1" applyFill="1" applyBorder="1" applyAlignment="1">
      <alignment horizontal="right"/>
    </xf>
    <xf numFmtId="0" fontId="6" fillId="0" borderId="0" xfId="0" applyFont="1" applyFill="1" applyAlignment="1"/>
    <xf numFmtId="0" fontId="8" fillId="0" borderId="3" xfId="0" applyFont="1" applyFill="1" applyBorder="1" applyAlignment="1">
      <alignment horizontal="center"/>
    </xf>
    <xf numFmtId="0" fontId="20" fillId="0" borderId="0" xfId="0" applyFont="1" applyFill="1"/>
    <xf numFmtId="0" fontId="20" fillId="0" borderId="0" xfId="0" applyFont="1" applyFill="1" applyAlignment="1">
      <alignment horizontal="center"/>
    </xf>
    <xf numFmtId="164" fontId="20" fillId="0" borderId="0" xfId="0" applyNumberFormat="1" applyFont="1" applyFill="1" applyAlignment="1">
      <alignment horizontal="right"/>
    </xf>
    <xf numFmtId="0" fontId="22" fillId="0" borderId="0" xfId="0" applyFont="1" applyFill="1" applyAlignment="1">
      <alignment wrapText="1"/>
    </xf>
    <xf numFmtId="0" fontId="23" fillId="0" borderId="0" xfId="0" applyFont="1" applyFill="1" applyAlignment="1"/>
    <xf numFmtId="0" fontId="24" fillId="0" borderId="0" xfId="0" applyFont="1" applyFill="1" applyAlignment="1"/>
    <xf numFmtId="0" fontId="23" fillId="0" borderId="0" xfId="0" applyFont="1" applyFill="1" applyAlignment="1">
      <alignment horizontal="right"/>
    </xf>
    <xf numFmtId="0" fontId="25" fillId="0" borderId="0" xfId="0" applyFont="1" applyFill="1"/>
    <xf numFmtId="0" fontId="23" fillId="0" borderId="0" xfId="0" applyFont="1" applyFill="1"/>
    <xf numFmtId="0" fontId="25" fillId="0" borderId="0" xfId="0" applyFont="1" applyFill="1" applyAlignment="1">
      <alignment horizontal="right"/>
    </xf>
    <xf numFmtId="0" fontId="26" fillId="0" borderId="0" xfId="0" applyFont="1" applyFill="1" applyBorder="1"/>
    <xf numFmtId="0" fontId="26" fillId="0" borderId="0" xfId="0" applyFont="1" applyFill="1" applyAlignment="1">
      <alignment horizontal="center"/>
    </xf>
    <xf numFmtId="0" fontId="25" fillId="0" borderId="0" xfId="0" applyFont="1" applyFill="1" applyAlignment="1">
      <alignment horizontal="center"/>
    </xf>
    <xf numFmtId="0" fontId="26" fillId="0" borderId="0" xfId="0" applyFont="1" applyFill="1" applyBorder="1" applyAlignment="1">
      <alignment horizontal="center"/>
    </xf>
    <xf numFmtId="164" fontId="26" fillId="0" borderId="0" xfId="0" applyNumberFormat="1" applyFont="1" applyFill="1" applyBorder="1" applyAlignment="1">
      <alignment horizontal="center"/>
    </xf>
    <xf numFmtId="0" fontId="26" fillId="0" borderId="0" xfId="0" applyFont="1" applyFill="1"/>
    <xf numFmtId="0" fontId="25" fillId="0" borderId="0" xfId="0" applyFont="1" applyFill="1" applyBorder="1" applyAlignment="1">
      <alignment horizontal="center"/>
    </xf>
    <xf numFmtId="164" fontId="25" fillId="0" borderId="0" xfId="1" applyNumberFormat="1" applyFont="1" applyFill="1" applyAlignment="1">
      <alignment horizontal="center"/>
    </xf>
    <xf numFmtId="164" fontId="25" fillId="0" borderId="0" xfId="0" applyNumberFormat="1" applyFont="1" applyFill="1" applyAlignment="1">
      <alignment horizontal="center"/>
    </xf>
    <xf numFmtId="0" fontId="27" fillId="0" borderId="0" xfId="0" applyFont="1" applyFill="1" applyAlignment="1">
      <alignment horizontal="center"/>
    </xf>
    <xf numFmtId="0" fontId="27" fillId="0" borderId="0" xfId="0" applyFont="1" applyFill="1"/>
    <xf numFmtId="0" fontId="28" fillId="0" borderId="0" xfId="0" applyFont="1" applyFill="1"/>
    <xf numFmtId="0" fontId="27" fillId="0" borderId="3" xfId="0" applyFont="1" applyFill="1" applyBorder="1" applyAlignment="1">
      <alignment horizontal="center"/>
    </xf>
    <xf numFmtId="164" fontId="26" fillId="0" borderId="0" xfId="0" applyNumberFormat="1" applyFont="1" applyFill="1" applyAlignment="1">
      <alignment horizontal="center"/>
    </xf>
    <xf numFmtId="0" fontId="25" fillId="0" borderId="0" xfId="0" applyFont="1" applyFill="1" applyAlignment="1">
      <alignment wrapText="1"/>
    </xf>
    <xf numFmtId="164" fontId="25" fillId="0" borderId="0" xfId="0" applyNumberFormat="1" applyFont="1" applyFill="1" applyAlignment="1">
      <alignment horizontal="right"/>
    </xf>
    <xf numFmtId="0" fontId="25" fillId="0" borderId="0" xfId="0" applyFont="1" applyFill="1" applyAlignment="1"/>
    <xf numFmtId="0" fontId="25" fillId="0" borderId="3" xfId="0" applyFont="1" applyFill="1" applyBorder="1" applyAlignment="1">
      <alignment horizontal="center"/>
    </xf>
    <xf numFmtId="0" fontId="20" fillId="0" borderId="0" xfId="0" applyFont="1" applyFill="1" applyAlignment="1">
      <alignment horizontal="right"/>
    </xf>
    <xf numFmtId="6" fontId="11" fillId="0" borderId="0" xfId="0" applyNumberFormat="1" applyFont="1" applyFill="1" applyAlignment="1">
      <alignment horizontal="center"/>
    </xf>
    <xf numFmtId="0" fontId="20" fillId="0" borderId="0" xfId="0" applyFont="1" applyFill="1" applyBorder="1" applyAlignment="1">
      <alignment horizontal="center"/>
    </xf>
    <xf numFmtId="0" fontId="8" fillId="0" borderId="0" xfId="0" applyFont="1" applyFill="1" applyBorder="1" applyAlignment="1">
      <alignment horizontal="left"/>
    </xf>
    <xf numFmtId="164" fontId="8" fillId="0" borderId="0" xfId="0" applyNumberFormat="1" applyFont="1" applyFill="1" applyBorder="1" applyAlignment="1">
      <alignment horizontal="left"/>
    </xf>
    <xf numFmtId="3" fontId="8" fillId="0" borderId="0" xfId="0" applyNumberFormat="1" applyFont="1" applyFill="1" applyBorder="1" applyAlignment="1">
      <alignment horizontal="center"/>
    </xf>
    <xf numFmtId="10" fontId="8" fillId="0" borderId="0" xfId="0" applyNumberFormat="1" applyFont="1" applyFill="1" applyBorder="1" applyAlignment="1">
      <alignment horizontal="left"/>
    </xf>
    <xf numFmtId="0" fontId="17" fillId="0" borderId="0" xfId="0" applyFont="1" applyFill="1"/>
    <xf numFmtId="0" fontId="17" fillId="0" borderId="0" xfId="0" applyFont="1" applyFill="1" applyAlignment="1">
      <alignment horizontal="right"/>
    </xf>
    <xf numFmtId="0" fontId="10" fillId="0" borderId="0" xfId="0" applyFont="1" applyFill="1" applyAlignment="1">
      <alignment horizontal="center"/>
    </xf>
    <xf numFmtId="8" fontId="14" fillId="0" borderId="0" xfId="0" applyNumberFormat="1" applyFont="1" applyFill="1" applyAlignment="1">
      <alignment horizontal="center"/>
    </xf>
    <xf numFmtId="8" fontId="14" fillId="0" borderId="3" xfId="0" applyNumberFormat="1" applyFont="1" applyFill="1" applyBorder="1" applyAlignment="1">
      <alignment horizontal="center"/>
    </xf>
    <xf numFmtId="8" fontId="8" fillId="0" borderId="3" xfId="0" applyNumberFormat="1" applyFont="1" applyFill="1" applyBorder="1" applyAlignment="1">
      <alignment horizontal="center"/>
    </xf>
    <xf numFmtId="8" fontId="10" fillId="0" borderId="0" xfId="0" applyNumberFormat="1" applyFont="1" applyFill="1" applyAlignment="1">
      <alignment horizontal="center"/>
    </xf>
    <xf numFmtId="8" fontId="14" fillId="0" borderId="0" xfId="0" applyNumberFormat="1" applyFont="1" applyFill="1" applyBorder="1" applyAlignment="1">
      <alignment horizontal="center"/>
    </xf>
    <xf numFmtId="8" fontId="14" fillId="0" borderId="1" xfId="0" applyNumberFormat="1" applyFont="1" applyFill="1" applyBorder="1" applyAlignment="1">
      <alignment horizontal="center"/>
    </xf>
    <xf numFmtId="6" fontId="25" fillId="0" borderId="0" xfId="0" applyNumberFormat="1" applyFont="1" applyFill="1" applyAlignment="1">
      <alignment horizontal="center"/>
    </xf>
    <xf numFmtId="6" fontId="26" fillId="0" borderId="0" xfId="0" applyNumberFormat="1" applyFont="1" applyFill="1" applyAlignment="1">
      <alignment horizontal="center"/>
    </xf>
    <xf numFmtId="0" fontId="29" fillId="0" borderId="0" xfId="0" applyFont="1" applyFill="1" applyAlignment="1"/>
    <xf numFmtId="0" fontId="30" fillId="0" borderId="0" xfId="0" applyFont="1" applyFill="1" applyAlignment="1"/>
    <xf numFmtId="0" fontId="26" fillId="0" borderId="0" xfId="0" applyFont="1" applyFill="1" applyAlignment="1">
      <alignment horizontal="right"/>
    </xf>
    <xf numFmtId="0" fontId="26" fillId="0" borderId="0" xfId="0" applyFont="1" applyFill="1" applyAlignment="1"/>
    <xf numFmtId="0" fontId="25" fillId="0" borderId="0" xfId="0" applyFont="1" applyFill="1" applyAlignment="1">
      <alignment vertical="center" wrapText="1"/>
    </xf>
    <xf numFmtId="164" fontId="8" fillId="0" borderId="0" xfId="2" applyNumberFormat="1" applyFont="1" applyFill="1" applyAlignment="1">
      <alignment horizontal="center"/>
    </xf>
    <xf numFmtId="0" fontId="8" fillId="0" borderId="0" xfId="0" applyFont="1" applyFill="1" applyAlignment="1">
      <alignment horizontal="center"/>
    </xf>
    <xf numFmtId="0" fontId="26" fillId="0" borderId="0" xfId="0" applyFont="1"/>
    <xf numFmtId="0" fontId="25" fillId="0" borderId="0" xfId="0" applyFont="1"/>
    <xf numFmtId="0" fontId="25" fillId="0" borderId="0" xfId="0" applyFont="1" applyAlignment="1">
      <alignment horizontal="center"/>
    </xf>
    <xf numFmtId="0" fontId="14" fillId="0" borderId="0" xfId="0" applyFont="1" applyFill="1" applyBorder="1" applyAlignment="1">
      <alignment horizontal="center"/>
    </xf>
    <xf numFmtId="0" fontId="10" fillId="0" borderId="1" xfId="0" applyFont="1" applyFill="1" applyBorder="1" applyAlignment="1">
      <alignment horizontal="center"/>
    </xf>
    <xf numFmtId="164" fontId="8" fillId="0" borderId="26" xfId="0" applyNumberFormat="1" applyFont="1" applyFill="1" applyBorder="1" applyAlignment="1">
      <alignment horizontal="center" vertical="center"/>
    </xf>
    <xf numFmtId="164" fontId="8" fillId="0" borderId="30" xfId="0" applyNumberFormat="1" applyFont="1" applyFill="1" applyBorder="1" applyAlignment="1">
      <alignment horizontal="center" vertical="center"/>
    </xf>
    <xf numFmtId="164" fontId="8" fillId="0" borderId="31" xfId="0" applyNumberFormat="1" applyFont="1" applyFill="1" applyBorder="1" applyAlignment="1">
      <alignment horizontal="center" vertical="center"/>
    </xf>
    <xf numFmtId="164" fontId="8" fillId="0" borderId="32" xfId="0" applyNumberFormat="1" applyFont="1" applyFill="1" applyBorder="1" applyAlignment="1">
      <alignment horizontal="center" vertical="center"/>
    </xf>
    <xf numFmtId="0" fontId="14" fillId="0" borderId="0" xfId="0" applyFont="1" applyFill="1" applyAlignment="1">
      <alignment horizontal="center"/>
    </xf>
    <xf numFmtId="6" fontId="10" fillId="0" borderId="0" xfId="0" applyNumberFormat="1" applyFont="1" applyFill="1" applyAlignment="1">
      <alignment horizontal="center"/>
    </xf>
    <xf numFmtId="6" fontId="10" fillId="0" borderId="0" xfId="0" applyNumberFormat="1" applyFont="1" applyFill="1" applyAlignment="1">
      <alignment horizontal="center" wrapText="1"/>
    </xf>
    <xf numFmtId="6" fontId="8" fillId="0" borderId="0" xfId="0" applyNumberFormat="1" applyFont="1" applyFill="1" applyBorder="1" applyAlignment="1">
      <alignment horizontal="center"/>
    </xf>
    <xf numFmtId="9" fontId="8" fillId="0" borderId="0" xfId="0" applyNumberFormat="1" applyFont="1" applyFill="1" applyBorder="1" applyAlignment="1">
      <alignment horizontal="center" vertical="center"/>
    </xf>
    <xf numFmtId="0" fontId="8" fillId="0" borderId="0" xfId="0" applyFont="1" applyFill="1" applyAlignment="1">
      <alignment horizontal="center"/>
    </xf>
    <xf numFmtId="10" fontId="11" fillId="0" borderId="0" xfId="0" applyNumberFormat="1" applyFont="1" applyFill="1" applyAlignment="1">
      <alignment horizontal="center"/>
    </xf>
    <xf numFmtId="10" fontId="8" fillId="0" borderId="3" xfId="0" applyNumberFormat="1" applyFont="1" applyFill="1" applyBorder="1" applyAlignment="1">
      <alignment horizontal="center"/>
    </xf>
    <xf numFmtId="0" fontId="5" fillId="0" borderId="0" xfId="0" applyFont="1" applyFill="1" applyAlignment="1">
      <alignment horizontal="center"/>
    </xf>
    <xf numFmtId="0" fontId="21" fillId="0" borderId="0" xfId="0" applyFont="1" applyFill="1" applyAlignment="1">
      <alignment horizontal="center"/>
    </xf>
    <xf numFmtId="164" fontId="8" fillId="0" borderId="34" xfId="0" applyNumberFormat="1" applyFont="1" applyFill="1" applyBorder="1" applyAlignment="1">
      <alignment horizontal="center"/>
    </xf>
    <xf numFmtId="0" fontId="8" fillId="0" borderId="34" xfId="0" applyFont="1" applyFill="1" applyBorder="1" applyAlignment="1">
      <alignment horizontal="center"/>
    </xf>
    <xf numFmtId="10" fontId="8" fillId="0" borderId="34" xfId="0" applyNumberFormat="1" applyFont="1" applyFill="1" applyBorder="1" applyAlignment="1">
      <alignment horizontal="center"/>
    </xf>
    <xf numFmtId="10" fontId="25" fillId="0" borderId="0" xfId="0" applyNumberFormat="1" applyFont="1" applyFill="1" applyAlignment="1">
      <alignment horizontal="center"/>
    </xf>
    <xf numFmtId="10" fontId="26" fillId="0" borderId="0" xfId="0" applyNumberFormat="1" applyFont="1" applyFill="1" applyAlignment="1">
      <alignment horizontal="center"/>
    </xf>
    <xf numFmtId="0" fontId="25" fillId="0" borderId="34" xfId="0" applyFont="1" applyFill="1" applyBorder="1" applyAlignment="1">
      <alignment horizontal="center"/>
    </xf>
    <xf numFmtId="10" fontId="25" fillId="0" borderId="34" xfId="0" applyNumberFormat="1" applyFont="1" applyFill="1" applyBorder="1" applyAlignment="1">
      <alignment horizontal="center"/>
    </xf>
    <xf numFmtId="6" fontId="25" fillId="0" borderId="0" xfId="0" applyNumberFormat="1" applyFont="1" applyFill="1" applyBorder="1" applyAlignment="1">
      <alignment horizontal="center"/>
    </xf>
    <xf numFmtId="0" fontId="8" fillId="0" borderId="34" xfId="0" applyFont="1" applyFill="1" applyBorder="1"/>
    <xf numFmtId="6" fontId="8" fillId="0" borderId="34" xfId="0" applyNumberFormat="1" applyFont="1" applyFill="1" applyBorder="1" applyAlignment="1">
      <alignment horizontal="center"/>
    </xf>
    <xf numFmtId="0" fontId="8" fillId="0" borderId="34" xfId="0" applyFont="1" applyFill="1" applyBorder="1" applyAlignment="1">
      <alignment horizontal="right"/>
    </xf>
    <xf numFmtId="10" fontId="5" fillId="0" borderId="0" xfId="0" applyNumberFormat="1" applyFont="1" applyFill="1" applyAlignment="1">
      <alignment horizontal="right"/>
    </xf>
    <xf numFmtId="10" fontId="11" fillId="0" borderId="3" xfId="0" applyNumberFormat="1" applyFont="1" applyFill="1" applyBorder="1" applyAlignment="1">
      <alignment horizontal="center"/>
    </xf>
    <xf numFmtId="0" fontId="26" fillId="0" borderId="34" xfId="0" applyFont="1" applyFill="1" applyBorder="1"/>
    <xf numFmtId="0" fontId="26" fillId="0" borderId="34" xfId="0" applyFont="1" applyFill="1" applyBorder="1" applyAlignment="1">
      <alignment horizontal="center"/>
    </xf>
    <xf numFmtId="0" fontId="25" fillId="0" borderId="34" xfId="0" applyFont="1" applyFill="1" applyBorder="1"/>
    <xf numFmtId="10" fontId="23" fillId="0" borderId="0" xfId="0" applyNumberFormat="1" applyFont="1" applyFill="1" applyAlignment="1">
      <alignment horizontal="right"/>
    </xf>
    <xf numFmtId="8" fontId="25" fillId="0" borderId="0" xfId="0" applyNumberFormat="1" applyFont="1" applyFill="1" applyAlignment="1">
      <alignment horizontal="center"/>
    </xf>
    <xf numFmtId="8" fontId="26" fillId="0" borderId="0" xfId="0" applyNumberFormat="1" applyFont="1" applyFill="1" applyAlignment="1">
      <alignment horizontal="center"/>
    </xf>
    <xf numFmtId="0" fontId="25" fillId="0" borderId="0" xfId="0" applyFont="1" applyFill="1" applyAlignment="1">
      <alignment horizontal="center" vertical="center" wrapText="1"/>
    </xf>
    <xf numFmtId="10" fontId="25" fillId="0" borderId="0" xfId="0" applyNumberFormat="1" applyFont="1" applyFill="1" applyAlignment="1">
      <alignment horizontal="center" vertical="center" wrapText="1"/>
    </xf>
    <xf numFmtId="0" fontId="24" fillId="0" borderId="0" xfId="0" applyFont="1" applyFill="1" applyAlignment="1">
      <alignment horizontal="left"/>
    </xf>
    <xf numFmtId="0" fontId="11" fillId="0" borderId="0" xfId="0" applyFont="1" applyFill="1" applyBorder="1" applyAlignment="1">
      <alignment horizontal="center" vertical="center" wrapText="1"/>
    </xf>
    <xf numFmtId="10" fontId="11" fillId="0" borderId="0" xfId="0" applyNumberFormat="1" applyFont="1" applyFill="1" applyBorder="1" applyAlignment="1">
      <alignment horizontal="center"/>
    </xf>
    <xf numFmtId="0" fontId="32" fillId="0" borderId="0" xfId="0" applyFont="1" applyFill="1" applyAlignment="1">
      <alignment horizontal="center"/>
    </xf>
    <xf numFmtId="0" fontId="32" fillId="0" borderId="0" xfId="0" applyFont="1" applyFill="1"/>
    <xf numFmtId="3" fontId="7" fillId="0" borderId="0" xfId="0" applyNumberFormat="1" applyFont="1" applyFill="1" applyAlignment="1">
      <alignment horizontal="center"/>
    </xf>
    <xf numFmtId="0" fontId="8" fillId="0" borderId="0" xfId="0" applyFont="1" applyFill="1" applyAlignment="1">
      <alignment horizontal="center"/>
    </xf>
    <xf numFmtId="0" fontId="17" fillId="0" borderId="0" xfId="0" applyFont="1" applyFill="1" applyBorder="1"/>
    <xf numFmtId="0" fontId="17" fillId="0" borderId="0" xfId="0" applyFont="1" applyFill="1" applyBorder="1" applyAlignment="1">
      <alignment horizontal="right"/>
    </xf>
    <xf numFmtId="0" fontId="8" fillId="0" borderId="0" xfId="0" applyFont="1" applyFill="1" applyAlignment="1">
      <alignment horizontal="center"/>
    </xf>
    <xf numFmtId="0" fontId="13" fillId="0" borderId="0" xfId="0" applyFont="1" applyFill="1" applyAlignment="1">
      <alignment wrapText="1"/>
    </xf>
    <xf numFmtId="0" fontId="13" fillId="0" borderId="0" xfId="0" applyFont="1" applyFill="1" applyAlignment="1">
      <alignment horizontal="center" wrapText="1"/>
    </xf>
    <xf numFmtId="10" fontId="13" fillId="0" borderId="0" xfId="0" applyNumberFormat="1" applyFont="1" applyFill="1" applyAlignment="1">
      <alignment horizontal="center" wrapText="1"/>
    </xf>
    <xf numFmtId="0" fontId="14" fillId="0" borderId="34" xfId="0" applyFont="1" applyFill="1" applyBorder="1" applyAlignment="1">
      <alignment horizontal="center"/>
    </xf>
    <xf numFmtId="10" fontId="11" fillId="0" borderId="34" xfId="0" applyNumberFormat="1" applyFont="1" applyFill="1" applyBorder="1" applyAlignment="1">
      <alignment horizontal="center"/>
    </xf>
    <xf numFmtId="0" fontId="10" fillId="0" borderId="0" xfId="0" applyFont="1" applyFill="1" applyAlignment="1">
      <alignment horizontal="right"/>
    </xf>
    <xf numFmtId="0" fontId="10" fillId="0" borderId="0" xfId="0" applyFont="1" applyFill="1"/>
    <xf numFmtId="6" fontId="14" fillId="0" borderId="0" xfId="0" applyNumberFormat="1" applyFont="1" applyFill="1" applyAlignment="1">
      <alignment horizontal="center"/>
    </xf>
    <xf numFmtId="6" fontId="11" fillId="0" borderId="0" xfId="0" applyNumberFormat="1" applyFont="1" applyFill="1" applyAlignment="1">
      <alignment wrapText="1"/>
    </xf>
    <xf numFmtId="0" fontId="11" fillId="0" borderId="0" xfId="0" applyFont="1" applyFill="1" applyAlignment="1">
      <alignment wrapText="1"/>
    </xf>
    <xf numFmtId="0" fontId="14" fillId="0" borderId="0" xfId="0" applyFont="1" applyFill="1" applyAlignment="1">
      <alignment horizontal="center" wrapText="1"/>
    </xf>
    <xf numFmtId="0" fontId="34" fillId="0" borderId="0" xfId="3" applyFont="1" applyFill="1"/>
    <xf numFmtId="0" fontId="35" fillId="0" borderId="0" xfId="3" applyFont="1" applyFill="1"/>
    <xf numFmtId="0" fontId="33" fillId="0" borderId="0" xfId="3" applyFill="1"/>
    <xf numFmtId="0" fontId="36" fillId="0" borderId="0" xfId="3" applyFont="1" applyFill="1"/>
    <xf numFmtId="0" fontId="34" fillId="0" borderId="35" xfId="3" applyFont="1" applyFill="1" applyBorder="1"/>
    <xf numFmtId="0" fontId="34" fillId="0" borderId="3" xfId="3" applyFont="1" applyFill="1" applyBorder="1"/>
    <xf numFmtId="0" fontId="33" fillId="0" borderId="3" xfId="3" applyFill="1" applyBorder="1"/>
    <xf numFmtId="0" fontId="33" fillId="0" borderId="5" xfId="3" applyFill="1" applyBorder="1"/>
    <xf numFmtId="0" fontId="34" fillId="0" borderId="5" xfId="3" applyFont="1" applyFill="1" applyBorder="1"/>
    <xf numFmtId="0" fontId="33" fillId="0" borderId="36" xfId="3" applyFill="1" applyBorder="1"/>
    <xf numFmtId="0" fontId="33" fillId="0" borderId="0" xfId="3" applyFill="1" applyBorder="1"/>
    <xf numFmtId="0" fontId="33" fillId="0" borderId="4" xfId="3" applyFill="1" applyBorder="1"/>
    <xf numFmtId="0" fontId="34" fillId="0" borderId="36" xfId="3" applyFont="1" applyFill="1" applyBorder="1"/>
    <xf numFmtId="14" fontId="33" fillId="0" borderId="0" xfId="3" applyNumberFormat="1" applyFill="1" applyBorder="1"/>
    <xf numFmtId="14" fontId="33" fillId="0" borderId="0" xfId="3" applyNumberFormat="1" applyFill="1"/>
    <xf numFmtId="164" fontId="33" fillId="0" borderId="0" xfId="3" applyNumberFormat="1" applyFill="1" applyBorder="1"/>
    <xf numFmtId="0" fontId="33" fillId="0" borderId="0" xfId="3" applyFill="1" applyBorder="1" applyAlignment="1">
      <alignment horizontal="right"/>
    </xf>
    <xf numFmtId="0" fontId="33" fillId="0" borderId="37" xfId="3" applyFill="1" applyBorder="1"/>
    <xf numFmtId="0" fontId="33" fillId="0" borderId="38" xfId="3" applyFill="1" applyBorder="1"/>
    <xf numFmtId="0" fontId="37" fillId="0" borderId="36" xfId="3" applyFont="1" applyFill="1" applyBorder="1"/>
    <xf numFmtId="0" fontId="37" fillId="0" borderId="0" xfId="3" applyFont="1" applyFill="1" applyBorder="1"/>
    <xf numFmtId="0" fontId="37" fillId="0" borderId="0" xfId="3" applyFont="1" applyFill="1" applyBorder="1" applyAlignment="1">
      <alignment horizontal="right"/>
    </xf>
    <xf numFmtId="0" fontId="37" fillId="0" borderId="4" xfId="3" applyFont="1" applyFill="1" applyBorder="1" applyAlignment="1">
      <alignment horizontal="right"/>
    </xf>
    <xf numFmtId="0" fontId="37" fillId="0" borderId="36" xfId="3" applyFont="1" applyFill="1" applyBorder="1" applyAlignment="1">
      <alignment horizontal="right"/>
    </xf>
    <xf numFmtId="0" fontId="37" fillId="0" borderId="27" xfId="3" applyFont="1" applyFill="1" applyBorder="1" applyAlignment="1">
      <alignment horizontal="right"/>
    </xf>
    <xf numFmtId="14" fontId="33" fillId="0" borderId="36" xfId="3" applyNumberFormat="1" applyFill="1" applyBorder="1"/>
    <xf numFmtId="165" fontId="33" fillId="0" borderId="0" xfId="3" applyNumberFormat="1" applyFill="1" applyBorder="1"/>
    <xf numFmtId="10" fontId="33" fillId="0" borderId="0" xfId="3" applyNumberFormat="1" applyFill="1" applyBorder="1"/>
    <xf numFmtId="165" fontId="33" fillId="0" borderId="4" xfId="3" applyNumberFormat="1" applyFill="1" applyBorder="1"/>
    <xf numFmtId="165" fontId="33" fillId="0" borderId="39" xfId="3" applyNumberFormat="1" applyFill="1" applyBorder="1"/>
    <xf numFmtId="165" fontId="33" fillId="0" borderId="36" xfId="3" applyNumberFormat="1" applyFill="1" applyBorder="1"/>
    <xf numFmtId="168" fontId="33" fillId="0" borderId="0" xfId="3" applyNumberFormat="1" applyFill="1" applyBorder="1"/>
    <xf numFmtId="0" fontId="33" fillId="0" borderId="39" xfId="3" applyFill="1" applyBorder="1"/>
    <xf numFmtId="0" fontId="33" fillId="0" borderId="1" xfId="3" applyFill="1" applyBorder="1"/>
    <xf numFmtId="165" fontId="33" fillId="0" borderId="1" xfId="3" applyNumberFormat="1" applyFill="1" applyBorder="1"/>
    <xf numFmtId="165" fontId="33" fillId="0" borderId="38" xfId="3" applyNumberFormat="1" applyFill="1" applyBorder="1"/>
    <xf numFmtId="165" fontId="33" fillId="0" borderId="37" xfId="3" applyNumberFormat="1" applyFill="1" applyBorder="1"/>
    <xf numFmtId="165" fontId="33" fillId="0" borderId="40" xfId="3" applyNumberFormat="1" applyFill="1" applyBorder="1"/>
    <xf numFmtId="0" fontId="33" fillId="0" borderId="0" xfId="3" applyFill="1" applyAlignment="1">
      <alignment horizontal="right"/>
    </xf>
    <xf numFmtId="164" fontId="33" fillId="0" borderId="0" xfId="3" applyNumberFormat="1" applyFill="1"/>
    <xf numFmtId="10" fontId="33" fillId="0" borderId="0" xfId="3" applyNumberFormat="1" applyFill="1"/>
    <xf numFmtId="165" fontId="33" fillId="0" borderId="0" xfId="3" applyNumberFormat="1" applyFill="1"/>
    <xf numFmtId="0" fontId="33" fillId="0" borderId="0" xfId="3" applyFill="1" applyAlignment="1">
      <alignment wrapText="1"/>
    </xf>
    <xf numFmtId="0" fontId="8" fillId="0" borderId="0" xfId="0" applyFont="1" applyFill="1" applyAlignment="1">
      <alignment horizontal="center"/>
    </xf>
    <xf numFmtId="0" fontId="33" fillId="0" borderId="0" xfId="3" applyFont="1" applyFill="1"/>
    <xf numFmtId="0" fontId="11" fillId="0" borderId="26" xfId="0" applyFont="1" applyFill="1" applyBorder="1" applyAlignment="1">
      <alignment horizontal="center" vertical="center" wrapText="1"/>
    </xf>
    <xf numFmtId="0" fontId="8" fillId="0" borderId="0" xfId="0" applyFont="1" applyFill="1" applyAlignment="1">
      <alignment horizontal="center"/>
    </xf>
    <xf numFmtId="6" fontId="25" fillId="0" borderId="3" xfId="0" applyNumberFormat="1" applyFont="1" applyFill="1" applyBorder="1" applyAlignment="1">
      <alignment horizontal="center"/>
    </xf>
    <xf numFmtId="0" fontId="11" fillId="0" borderId="0" xfId="0" applyFont="1" applyFill="1" applyBorder="1" applyAlignment="1">
      <alignment horizontal="center"/>
    </xf>
    <xf numFmtId="0" fontId="8" fillId="0" borderId="0" xfId="0" applyFont="1" applyFill="1" applyAlignment="1">
      <alignment horizontal="center"/>
    </xf>
    <xf numFmtId="0" fontId="9" fillId="0" borderId="0" xfId="0" applyFont="1" applyFill="1" applyAlignment="1">
      <alignment horizontal="left"/>
    </xf>
    <xf numFmtId="0" fontId="11" fillId="0" borderId="26" xfId="0" applyFont="1" applyFill="1" applyBorder="1" applyAlignment="1">
      <alignment horizontal="center" vertical="center" wrapText="1"/>
    </xf>
    <xf numFmtId="0" fontId="8" fillId="0" borderId="0" xfId="0" applyFont="1" applyFill="1" applyAlignment="1">
      <alignment horizontal="center"/>
    </xf>
    <xf numFmtId="0" fontId="11" fillId="0" borderId="0" xfId="0" applyFont="1" applyFill="1" applyBorder="1" applyAlignment="1">
      <alignment horizontal="center"/>
    </xf>
    <xf numFmtId="0" fontId="8" fillId="0" borderId="0" xfId="0" applyFont="1" applyFill="1" applyAlignment="1">
      <alignment horizontal="center"/>
    </xf>
    <xf numFmtId="0" fontId="9" fillId="0" borderId="0" xfId="0" applyFont="1" applyFill="1" applyAlignment="1">
      <alignment horizontal="left"/>
    </xf>
    <xf numFmtId="8" fontId="8" fillId="0" borderId="0" xfId="0" applyNumberFormat="1" applyFont="1" applyFill="1" applyAlignment="1">
      <alignment horizontal="center" wrapText="1"/>
    </xf>
    <xf numFmtId="0" fontId="9" fillId="0" borderId="0" xfId="0" applyFont="1" applyFill="1" applyAlignment="1">
      <alignment horizontal="center" wrapText="1"/>
    </xf>
    <xf numFmtId="0" fontId="11" fillId="0" borderId="34" xfId="0" applyFont="1" applyFill="1" applyBorder="1" applyAlignment="1">
      <alignment horizontal="center"/>
    </xf>
    <xf numFmtId="8" fontId="8" fillId="0" borderId="0" xfId="0" applyNumberFormat="1" applyFont="1" applyFill="1" applyAlignment="1">
      <alignment horizontal="center"/>
    </xf>
    <xf numFmtId="8" fontId="11" fillId="0" borderId="0" xfId="0" applyNumberFormat="1" applyFont="1" applyFill="1" applyAlignment="1">
      <alignment horizontal="center"/>
    </xf>
    <xf numFmtId="0" fontId="5" fillId="0" borderId="0" xfId="0" applyFont="1" applyFill="1" applyAlignment="1">
      <alignment horizontal="center" wrapText="1"/>
    </xf>
    <xf numFmtId="165" fontId="9" fillId="0" borderId="0" xfId="0" applyNumberFormat="1" applyFont="1" applyFill="1" applyAlignment="1">
      <alignment horizontal="right" wrapText="1"/>
    </xf>
    <xf numFmtId="165" fontId="9" fillId="0" borderId="0" xfId="0" applyNumberFormat="1" applyFont="1" applyFill="1" applyBorder="1" applyAlignment="1">
      <alignment horizontal="right" wrapText="1"/>
    </xf>
    <xf numFmtId="0" fontId="9" fillId="0" borderId="6" xfId="0" applyFont="1" applyFill="1" applyBorder="1" applyAlignment="1">
      <alignment horizontal="center" wrapText="1"/>
    </xf>
    <xf numFmtId="165" fontId="9" fillId="0" borderId="6" xfId="0" applyNumberFormat="1" applyFont="1" applyFill="1" applyBorder="1" applyAlignment="1">
      <alignment horizontal="center" wrapText="1"/>
    </xf>
    <xf numFmtId="3" fontId="9" fillId="0" borderId="0" xfId="0" applyNumberFormat="1" applyFont="1" applyFill="1" applyAlignment="1"/>
    <xf numFmtId="0" fontId="12" fillId="0" borderId="0" xfId="0" applyFont="1" applyFill="1" applyAlignment="1"/>
    <xf numFmtId="3" fontId="13" fillId="0" borderId="0" xfId="0" applyNumberFormat="1" applyFont="1" applyFill="1" applyAlignment="1"/>
    <xf numFmtId="0" fontId="9" fillId="0" borderId="0" xfId="0" applyFont="1" applyFill="1" applyAlignment="1">
      <alignment horizontal="right"/>
    </xf>
    <xf numFmtId="4" fontId="7" fillId="0" borderId="0" xfId="0" applyNumberFormat="1" applyFont="1" applyFill="1"/>
    <xf numFmtId="165" fontId="7" fillId="0" borderId="0" xfId="0" applyNumberFormat="1" applyFont="1" applyFill="1"/>
    <xf numFmtId="4" fontId="7" fillId="0" borderId="0" xfId="0" applyNumberFormat="1" applyFont="1" applyFill="1" applyBorder="1"/>
    <xf numFmtId="165" fontId="7" fillId="0" borderId="0" xfId="0" applyNumberFormat="1" applyFont="1" applyFill="1" applyBorder="1"/>
    <xf numFmtId="3" fontId="7" fillId="0" borderId="6" xfId="0" applyNumberFormat="1" applyFont="1" applyFill="1" applyBorder="1"/>
    <xf numFmtId="4" fontId="7" fillId="0" borderId="6" xfId="0" applyNumberFormat="1" applyFont="1" applyFill="1" applyBorder="1"/>
    <xf numFmtId="165" fontId="7" fillId="0" borderId="6" xfId="0" applyNumberFormat="1" applyFont="1" applyFill="1" applyBorder="1"/>
    <xf numFmtId="3" fontId="9" fillId="0" borderId="0" xfId="0" applyNumberFormat="1" applyFont="1" applyFill="1"/>
    <xf numFmtId="4" fontId="9" fillId="0" borderId="0" xfId="0" applyNumberFormat="1" applyFont="1" applyFill="1"/>
    <xf numFmtId="165" fontId="9" fillId="0" borderId="0" xfId="0" applyNumberFormat="1" applyFont="1" applyFill="1"/>
    <xf numFmtId="166" fontId="9" fillId="0" borderId="0" xfId="0" applyNumberFormat="1" applyFont="1" applyFill="1"/>
    <xf numFmtId="164" fontId="10" fillId="0" borderId="0" xfId="0" applyNumberFormat="1" applyFont="1" applyFill="1" applyAlignment="1">
      <alignment horizontal="center" wrapText="1"/>
    </xf>
    <xf numFmtId="0" fontId="5" fillId="0" borderId="0" xfId="0" applyFont="1" applyFill="1"/>
    <xf numFmtId="0" fontId="11" fillId="0" borderId="0" xfId="0" applyFont="1" applyFill="1" applyBorder="1" applyAlignment="1">
      <alignment horizontal="left"/>
    </xf>
    <xf numFmtId="6" fontId="16" fillId="0" borderId="0" xfId="0" applyNumberFormat="1" applyFont="1" applyFill="1" applyBorder="1"/>
    <xf numFmtId="0" fontId="8" fillId="0" borderId="0" xfId="0" applyFont="1" applyFill="1" applyBorder="1" applyAlignment="1">
      <alignment horizontal="right" wrapText="1"/>
    </xf>
    <xf numFmtId="164" fontId="8" fillId="0" borderId="0" xfId="0" applyNumberFormat="1" applyFont="1" applyFill="1" applyBorder="1"/>
    <xf numFmtId="164" fontId="11" fillId="0" borderId="0" xfId="0" applyNumberFormat="1" applyFont="1" applyFill="1" applyBorder="1"/>
    <xf numFmtId="6" fontId="11" fillId="0" borderId="0" xfId="0" applyNumberFormat="1" applyFont="1" applyFill="1" applyBorder="1"/>
    <xf numFmtId="38" fontId="8" fillId="0" borderId="0" xfId="0" applyNumberFormat="1" applyFont="1" applyFill="1" applyAlignment="1">
      <alignment horizontal="right"/>
    </xf>
    <xf numFmtId="38" fontId="8" fillId="0" borderId="0" xfId="0" applyNumberFormat="1" applyFont="1" applyFill="1" applyAlignment="1">
      <alignment horizontal="center"/>
    </xf>
    <xf numFmtId="0" fontId="9" fillId="0" borderId="27" xfId="0" applyFont="1" applyFill="1" applyBorder="1" applyAlignment="1">
      <alignment horizontal="center" wrapText="1"/>
    </xf>
    <xf numFmtId="0" fontId="38" fillId="0" borderId="0" xfId="0" applyFont="1" applyFill="1" applyAlignment="1">
      <alignment horizontal="center"/>
    </xf>
    <xf numFmtId="0" fontId="9" fillId="0" borderId="4" xfId="0" applyFont="1" applyFill="1" applyBorder="1" applyAlignment="1">
      <alignment horizontal="center"/>
    </xf>
    <xf numFmtId="2" fontId="6" fillId="0" borderId="0" xfId="0" applyNumberFormat="1" applyFont="1" applyFill="1" applyAlignment="1">
      <alignment horizontal="center"/>
    </xf>
    <xf numFmtId="2" fontId="5" fillId="0" borderId="0" xfId="0" applyNumberFormat="1" applyFont="1" applyFill="1" applyAlignment="1">
      <alignment horizontal="right"/>
    </xf>
    <xf numFmtId="2" fontId="9" fillId="0" borderId="35" xfId="0" applyNumberFormat="1" applyFont="1" applyFill="1" applyBorder="1" applyAlignment="1">
      <alignment horizontal="center"/>
    </xf>
    <xf numFmtId="2" fontId="9" fillId="0" borderId="3" xfId="0" applyNumberFormat="1" applyFont="1" applyFill="1" applyBorder="1" applyAlignment="1">
      <alignment horizontal="center"/>
    </xf>
    <xf numFmtId="2" fontId="9" fillId="0" borderId="0" xfId="0" applyNumberFormat="1" applyFont="1" applyFill="1" applyBorder="1" applyAlignment="1">
      <alignment horizontal="center"/>
    </xf>
    <xf numFmtId="2" fontId="9" fillId="0" borderId="3" xfId="0" applyNumberFormat="1" applyFont="1" applyFill="1" applyBorder="1" applyAlignment="1">
      <alignment horizontal="center" wrapText="1"/>
    </xf>
    <xf numFmtId="2" fontId="8" fillId="0" borderId="0" xfId="0" applyNumberFormat="1" applyFont="1" applyFill="1" applyBorder="1"/>
    <xf numFmtId="2" fontId="8" fillId="0" borderId="0" xfId="0" applyNumberFormat="1" applyFont="1" applyFill="1"/>
    <xf numFmtId="2" fontId="7" fillId="0" borderId="4" xfId="0" applyNumberFormat="1" applyFont="1" applyFill="1" applyBorder="1" applyAlignment="1">
      <alignment horizontal="right"/>
    </xf>
    <xf numFmtId="4" fontId="8" fillId="0" borderId="0" xfId="0" applyNumberFormat="1" applyFont="1" applyFill="1"/>
    <xf numFmtId="4" fontId="9" fillId="0" borderId="38" xfId="0" applyNumberFormat="1" applyFont="1" applyFill="1" applyBorder="1" applyAlignment="1">
      <alignment horizontal="right"/>
    </xf>
    <xf numFmtId="4" fontId="14" fillId="0" borderId="4" xfId="0" applyNumberFormat="1" applyFont="1" applyFill="1" applyBorder="1"/>
    <xf numFmtId="4" fontId="14" fillId="0" borderId="0" xfId="0" applyNumberFormat="1" applyFont="1" applyFill="1"/>
    <xf numFmtId="0" fontId="11" fillId="0" borderId="0" xfId="0" applyFont="1" applyFill="1" applyBorder="1" applyAlignment="1">
      <alignment horizontal="center"/>
    </xf>
    <xf numFmtId="0" fontId="8" fillId="0" borderId="0" xfId="0" applyFont="1" applyFill="1" applyAlignment="1">
      <alignment horizontal="center"/>
    </xf>
    <xf numFmtId="0" fontId="11" fillId="0" borderId="26" xfId="0" applyFont="1" applyFill="1" applyBorder="1" applyAlignment="1">
      <alignment horizontal="center" vertical="center" wrapText="1"/>
    </xf>
    <xf numFmtId="0" fontId="11" fillId="0" borderId="0" xfId="0" applyFont="1" applyAlignment="1">
      <alignment horizontal="center"/>
    </xf>
    <xf numFmtId="0" fontId="8" fillId="0" borderId="0" xfId="0" applyFont="1" applyAlignment="1">
      <alignment horizontal="center"/>
    </xf>
    <xf numFmtId="6" fontId="26" fillId="0" borderId="0" xfId="0" applyNumberFormat="1" applyFont="1"/>
    <xf numFmtId="164" fontId="11" fillId="0" borderId="0" xfId="0" applyNumberFormat="1" applyFont="1" applyFill="1" applyBorder="1" applyAlignment="1">
      <alignment horizontal="right"/>
    </xf>
    <xf numFmtId="0" fontId="11" fillId="0" borderId="0" xfId="0" applyFont="1" applyFill="1" applyBorder="1" applyAlignment="1">
      <alignment horizontal="center"/>
    </xf>
    <xf numFmtId="0" fontId="8" fillId="0" borderId="0" xfId="0" applyFont="1" applyFill="1" applyAlignment="1">
      <alignment horizontal="center"/>
    </xf>
    <xf numFmtId="0" fontId="11" fillId="0" borderId="0" xfId="0" applyFont="1" applyFill="1" applyBorder="1" applyAlignment="1">
      <alignment horizontal="center"/>
    </xf>
    <xf numFmtId="0" fontId="8" fillId="0" borderId="0" xfId="0" applyFont="1" applyFill="1" applyAlignment="1">
      <alignment horizontal="center"/>
    </xf>
    <xf numFmtId="0" fontId="8" fillId="3" borderId="0" xfId="0" applyFont="1" applyFill="1" applyAlignment="1">
      <alignment horizontal="center"/>
    </xf>
    <xf numFmtId="0" fontId="20" fillId="3" borderId="0" xfId="0" applyFont="1" applyFill="1" applyAlignment="1">
      <alignment horizontal="center"/>
    </xf>
    <xf numFmtId="0" fontId="11" fillId="0" borderId="26" xfId="0" applyFont="1" applyFill="1" applyBorder="1" applyAlignment="1">
      <alignment horizontal="center" vertical="center" wrapText="1"/>
    </xf>
    <xf numFmtId="0" fontId="8" fillId="0" borderId="0" xfId="0" applyFont="1" applyFill="1" applyAlignment="1">
      <alignment horizontal="center"/>
    </xf>
    <xf numFmtId="165" fontId="9" fillId="0" borderId="0" xfId="0" applyNumberFormat="1" applyFont="1" applyFill="1" applyAlignment="1">
      <alignment horizontal="center"/>
    </xf>
    <xf numFmtId="165" fontId="9" fillId="0" borderId="6" xfId="0" applyNumberFormat="1" applyFont="1" applyFill="1" applyBorder="1" applyAlignment="1">
      <alignment horizontal="center"/>
    </xf>
    <xf numFmtId="8" fontId="9" fillId="0" borderId="0" xfId="0" applyNumberFormat="1" applyFont="1" applyFill="1" applyAlignment="1">
      <alignment horizontal="center"/>
    </xf>
    <xf numFmtId="8" fontId="9" fillId="0" borderId="6" xfId="0" applyNumberFormat="1" applyFont="1" applyFill="1" applyBorder="1" applyAlignment="1">
      <alignment horizontal="center"/>
    </xf>
    <xf numFmtId="4" fontId="14" fillId="0" borderId="36" xfId="0" applyNumberFormat="1" applyFont="1" applyFill="1" applyBorder="1" applyAlignment="1">
      <alignment horizontal="right"/>
    </xf>
    <xf numFmtId="4" fontId="14" fillId="0" borderId="0" xfId="0" applyNumberFormat="1" applyFont="1" applyFill="1" applyBorder="1" applyAlignment="1">
      <alignment horizontal="right"/>
    </xf>
    <xf numFmtId="4" fontId="14" fillId="0" borderId="0" xfId="0" applyNumberFormat="1" applyFont="1" applyFill="1" applyBorder="1"/>
    <xf numFmtId="4" fontId="14" fillId="0" borderId="39" xfId="0" applyNumberFormat="1" applyFont="1" applyFill="1" applyBorder="1"/>
    <xf numFmtId="2" fontId="7" fillId="0" borderId="36" xfId="0" applyNumberFormat="1" applyFont="1" applyFill="1" applyBorder="1" applyAlignment="1">
      <alignment horizontal="right"/>
    </xf>
    <xf numFmtId="2" fontId="7" fillId="0" borderId="0" xfId="0" applyNumberFormat="1" applyFont="1" applyFill="1" applyBorder="1" applyAlignment="1">
      <alignment horizontal="right"/>
    </xf>
    <xf numFmtId="4" fontId="8" fillId="0" borderId="39" xfId="0" applyNumberFormat="1" applyFont="1" applyFill="1" applyBorder="1"/>
    <xf numFmtId="4" fontId="9" fillId="0" borderId="37" xfId="0" applyNumberFormat="1" applyFont="1" applyFill="1" applyBorder="1" applyAlignment="1">
      <alignment horizontal="right"/>
    </xf>
    <xf numFmtId="4" fontId="9" fillId="0" borderId="1" xfId="0" applyNumberFormat="1" applyFont="1" applyFill="1" applyBorder="1" applyAlignment="1">
      <alignment horizontal="right"/>
    </xf>
    <xf numFmtId="4" fontId="9" fillId="0" borderId="1" xfId="0" applyNumberFormat="1" applyFont="1" applyFill="1" applyBorder="1"/>
    <xf numFmtId="4" fontId="9" fillId="0" borderId="40" xfId="0" applyNumberFormat="1" applyFont="1" applyFill="1" applyBorder="1"/>
    <xf numFmtId="6" fontId="8" fillId="0" borderId="1" xfId="0" applyNumberFormat="1" applyFont="1" applyFill="1" applyBorder="1" applyAlignment="1">
      <alignment horizontal="center"/>
    </xf>
    <xf numFmtId="6" fontId="11" fillId="0" borderId="0" xfId="0" applyNumberFormat="1" applyFont="1" applyFill="1" applyBorder="1" applyAlignment="1">
      <alignment horizontal="center"/>
    </xf>
    <xf numFmtId="10" fontId="8" fillId="0" borderId="1" xfId="0" applyNumberFormat="1" applyFont="1" applyFill="1" applyBorder="1" applyAlignment="1">
      <alignment horizontal="center"/>
    </xf>
    <xf numFmtId="0" fontId="11" fillId="0" borderId="0" xfId="0" applyFont="1" applyFill="1" applyBorder="1" applyAlignment="1">
      <alignment horizontal="center"/>
    </xf>
    <xf numFmtId="0" fontId="8" fillId="0" borderId="0" xfId="0" applyFont="1" applyFill="1" applyAlignment="1">
      <alignment horizontal="center"/>
    </xf>
    <xf numFmtId="3" fontId="7" fillId="0" borderId="0" xfId="0" applyNumberFormat="1" applyFont="1" applyFill="1"/>
    <xf numFmtId="3" fontId="7" fillId="0" borderId="0" xfId="0" applyNumberFormat="1" applyFont="1" applyFill="1" applyBorder="1"/>
    <xf numFmtId="0" fontId="31" fillId="0" borderId="0" xfId="0" applyFont="1" applyFill="1" applyAlignment="1">
      <alignment vertical="top"/>
    </xf>
    <xf numFmtId="0" fontId="26" fillId="0" borderId="28" xfId="0" applyFont="1" applyFill="1" applyBorder="1" applyAlignment="1">
      <alignment horizontal="center" wrapText="1"/>
    </xf>
    <xf numFmtId="0" fontId="26" fillId="0" borderId="29" xfId="0" applyFont="1" applyFill="1" applyBorder="1" applyAlignment="1">
      <alignment horizontal="center" shrinkToFit="1"/>
    </xf>
    <xf numFmtId="0" fontId="26" fillId="0" borderId="43" xfId="0" applyFont="1" applyFill="1" applyBorder="1" applyAlignment="1">
      <alignment horizontal="center" shrinkToFit="1"/>
    </xf>
    <xf numFmtId="0" fontId="26" fillId="0" borderId="42" xfId="0" applyFont="1" applyFill="1" applyBorder="1" applyAlignment="1">
      <alignment horizontal="center" shrinkToFit="1"/>
    </xf>
    <xf numFmtId="0" fontId="25" fillId="0" borderId="26" xfId="0" applyFont="1" applyFill="1" applyBorder="1" applyAlignment="1">
      <alignment horizontal="center" wrapText="1"/>
    </xf>
    <xf numFmtId="0" fontId="25" fillId="0" borderId="26" xfId="0" applyFont="1" applyFill="1" applyBorder="1" applyAlignment="1">
      <alignment horizontal="right" shrinkToFit="1"/>
    </xf>
    <xf numFmtId="6" fontId="25" fillId="0" borderId="26" xfId="0" applyNumberFormat="1" applyFont="1" applyFill="1" applyBorder="1" applyAlignment="1">
      <alignment horizontal="right" shrinkToFit="1"/>
    </xf>
    <xf numFmtId="0" fontId="25" fillId="0" borderId="30" xfId="0" applyFont="1" applyFill="1" applyBorder="1" applyAlignment="1">
      <alignment horizontal="right" shrinkToFit="1"/>
    </xf>
    <xf numFmtId="6" fontId="25" fillId="0" borderId="44" xfId="0" applyNumberFormat="1" applyFont="1" applyFill="1" applyBorder="1" applyAlignment="1">
      <alignment horizontal="right" shrinkToFit="1"/>
    </xf>
    <xf numFmtId="164" fontId="25" fillId="0" borderId="26" xfId="0" applyNumberFormat="1" applyFont="1" applyFill="1" applyBorder="1" applyAlignment="1">
      <alignment horizontal="right" shrinkToFit="1"/>
    </xf>
    <xf numFmtId="5" fontId="25" fillId="0" borderId="26" xfId="0" applyNumberFormat="1" applyFont="1" applyFill="1" applyBorder="1" applyAlignment="1">
      <alignment horizontal="right" shrinkToFit="1"/>
    </xf>
    <xf numFmtId="0" fontId="25" fillId="0" borderId="26" xfId="0" applyFont="1" applyFill="1" applyBorder="1" applyAlignment="1">
      <alignment horizontal="center" vertical="top" wrapText="1"/>
    </xf>
    <xf numFmtId="0" fontId="25" fillId="0" borderId="27" xfId="0" applyFont="1" applyFill="1" applyBorder="1" applyAlignment="1">
      <alignment horizontal="center" wrapText="1"/>
    </xf>
    <xf numFmtId="0" fontId="25" fillId="0" borderId="27" xfId="0" applyFont="1" applyFill="1" applyBorder="1" applyAlignment="1">
      <alignment horizontal="right" shrinkToFit="1"/>
    </xf>
    <xf numFmtId="6" fontId="25" fillId="0" borderId="27" xfId="0" applyNumberFormat="1" applyFont="1" applyFill="1" applyBorder="1" applyAlignment="1">
      <alignment horizontal="right" shrinkToFit="1"/>
    </xf>
    <xf numFmtId="0" fontId="25" fillId="0" borderId="35" xfId="0" applyFont="1" applyFill="1" applyBorder="1" applyAlignment="1">
      <alignment horizontal="right" shrinkToFit="1"/>
    </xf>
    <xf numFmtId="6" fontId="25" fillId="0" borderId="45" xfId="0" applyNumberFormat="1" applyFont="1" applyFill="1" applyBorder="1" applyAlignment="1">
      <alignment horizontal="right" shrinkToFit="1"/>
    </xf>
    <xf numFmtId="0" fontId="26" fillId="0" borderId="48" xfId="0" applyFont="1" applyFill="1" applyBorder="1" applyAlignment="1">
      <alignment horizontal="center" wrapText="1"/>
    </xf>
    <xf numFmtId="6" fontId="26" fillId="0" borderId="49" xfId="0" applyNumberFormat="1" applyFont="1" applyFill="1" applyBorder="1" applyAlignment="1">
      <alignment horizontal="right" shrinkToFit="1"/>
    </xf>
    <xf numFmtId="6" fontId="26" fillId="0" borderId="50" xfId="0" applyNumberFormat="1" applyFont="1" applyFill="1" applyBorder="1" applyAlignment="1">
      <alignment horizontal="right" shrinkToFit="1"/>
    </xf>
    <xf numFmtId="6" fontId="26" fillId="0" borderId="51" xfId="0" applyNumberFormat="1" applyFont="1" applyFill="1" applyBorder="1" applyAlignment="1">
      <alignment horizontal="right" shrinkToFit="1"/>
    </xf>
    <xf numFmtId="0" fontId="26" fillId="0" borderId="52" xfId="0" applyFont="1" applyFill="1" applyBorder="1" applyAlignment="1">
      <alignment horizontal="center" wrapText="1"/>
    </xf>
    <xf numFmtId="6" fontId="26" fillId="0" borderId="53" xfId="0" applyNumberFormat="1" applyFont="1" applyFill="1" applyBorder="1" applyAlignment="1">
      <alignment horizontal="right" shrinkToFit="1"/>
    </xf>
    <xf numFmtId="6" fontId="26" fillId="0" borderId="54" xfId="0" applyNumberFormat="1" applyFont="1" applyFill="1" applyBorder="1" applyAlignment="1">
      <alignment horizontal="right" shrinkToFit="1"/>
    </xf>
    <xf numFmtId="0" fontId="26" fillId="0" borderId="55" xfId="0" applyFont="1" applyFill="1" applyBorder="1" applyAlignment="1">
      <alignment horizontal="center"/>
    </xf>
    <xf numFmtId="164" fontId="26" fillId="0" borderId="56" xfId="0" applyNumberFormat="1" applyFont="1" applyFill="1" applyBorder="1" applyAlignment="1">
      <alignment horizontal="right"/>
    </xf>
    <xf numFmtId="0" fontId="25" fillId="0" borderId="57" xfId="0" applyFont="1" applyFill="1" applyBorder="1"/>
    <xf numFmtId="6" fontId="11" fillId="0" borderId="3" xfId="0" applyNumberFormat="1" applyFont="1" applyFill="1" applyBorder="1" applyAlignment="1">
      <alignment horizontal="center"/>
    </xf>
    <xf numFmtId="38" fontId="8" fillId="0" borderId="0" xfId="0" applyNumberFormat="1" applyFont="1" applyFill="1" applyBorder="1" applyAlignment="1">
      <alignment horizontal="center"/>
    </xf>
    <xf numFmtId="0" fontId="8" fillId="0" borderId="0" xfId="0" applyNumberFormat="1" applyFont="1" applyFill="1" applyAlignment="1">
      <alignment horizontal="center"/>
    </xf>
    <xf numFmtId="6" fontId="8" fillId="0" borderId="2" xfId="0" applyNumberFormat="1" applyFont="1" applyFill="1" applyBorder="1" applyAlignment="1">
      <alignment horizontal="center"/>
    </xf>
    <xf numFmtId="6" fontId="11" fillId="0" borderId="2" xfId="0" applyNumberFormat="1" applyFont="1" applyFill="1" applyBorder="1" applyAlignment="1">
      <alignment horizontal="center"/>
    </xf>
    <xf numFmtId="10" fontId="11" fillId="0" borderId="6" xfId="0" applyNumberFormat="1" applyFont="1" applyFill="1" applyBorder="1" applyAlignment="1">
      <alignment horizontal="center"/>
    </xf>
    <xf numFmtId="0" fontId="8" fillId="0" borderId="0" xfId="0" applyFont="1" applyFill="1" applyAlignment="1">
      <alignment horizontal="center"/>
    </xf>
    <xf numFmtId="164" fontId="9" fillId="0" borderId="0" xfId="0" applyNumberFormat="1" applyFont="1" applyFill="1" applyAlignment="1">
      <alignment horizontal="right"/>
    </xf>
    <xf numFmtId="6" fontId="10" fillId="0" borderId="0" xfId="0" applyNumberFormat="1" applyFont="1" applyFill="1" applyBorder="1"/>
    <xf numFmtId="0" fontId="42" fillId="0" borderId="0" xfId="0" applyFont="1" applyFill="1"/>
    <xf numFmtId="0" fontId="42" fillId="0" borderId="0" xfId="0" applyFont="1" applyFill="1" applyAlignment="1">
      <alignment horizontal="center"/>
    </xf>
    <xf numFmtId="0" fontId="25" fillId="0" borderId="7" xfId="0" applyFont="1" applyFill="1" applyBorder="1" applyAlignment="1">
      <alignment horizontal="center"/>
    </xf>
    <xf numFmtId="0" fontId="25" fillId="0" borderId="8" xfId="0" applyFont="1" applyFill="1" applyBorder="1" applyAlignment="1">
      <alignment horizontal="center"/>
    </xf>
    <xf numFmtId="0" fontId="25" fillId="0" borderId="9" xfId="0" applyFont="1" applyFill="1" applyBorder="1" applyAlignment="1">
      <alignment horizontal="center"/>
    </xf>
    <xf numFmtId="0" fontId="25" fillId="0" borderId="12" xfId="0" applyFont="1" applyFill="1" applyBorder="1" applyAlignment="1">
      <alignment horizontal="center"/>
    </xf>
    <xf numFmtId="0" fontId="25" fillId="0" borderId="13" xfId="0" applyFont="1" applyFill="1" applyBorder="1" applyAlignment="1">
      <alignment horizontal="center"/>
    </xf>
    <xf numFmtId="0" fontId="25" fillId="0" borderId="14" xfId="0" applyFont="1" applyFill="1" applyBorder="1" applyAlignment="1">
      <alignment horizontal="center"/>
    </xf>
    <xf numFmtId="0" fontId="25" fillId="0" borderId="18" xfId="0" applyFont="1" applyFill="1" applyBorder="1" applyAlignment="1">
      <alignment horizontal="center"/>
    </xf>
    <xf numFmtId="0" fontId="42" fillId="0" borderId="7" xfId="0" applyFont="1" applyFill="1" applyBorder="1" applyAlignment="1">
      <alignment horizontal="center"/>
    </xf>
    <xf numFmtId="0" fontId="42" fillId="0" borderId="9" xfId="0" applyFont="1" applyFill="1" applyBorder="1" applyAlignment="1">
      <alignment horizontal="center"/>
    </xf>
    <xf numFmtId="0" fontId="26" fillId="0" borderId="7" xfId="0" applyFont="1" applyFill="1" applyBorder="1" applyAlignment="1">
      <alignment horizontal="center"/>
    </xf>
    <xf numFmtId="0" fontId="26" fillId="0" borderId="8" xfId="0" applyFont="1" applyFill="1" applyBorder="1" applyAlignment="1">
      <alignment horizontal="center"/>
    </xf>
    <xf numFmtId="0" fontId="26" fillId="0" borderId="9" xfId="0" applyFont="1" applyFill="1" applyBorder="1" applyAlignment="1">
      <alignment horizontal="center"/>
    </xf>
    <xf numFmtId="0" fontId="42" fillId="0" borderId="13" xfId="0" applyFont="1" applyFill="1" applyBorder="1"/>
    <xf numFmtId="0" fontId="42" fillId="0" borderId="7" xfId="0" applyFont="1" applyFill="1" applyBorder="1"/>
    <xf numFmtId="0" fontId="42" fillId="0" borderId="0" xfId="0" applyFont="1" applyFill="1" applyBorder="1"/>
    <xf numFmtId="0" fontId="44" fillId="0" borderId="12" xfId="0" applyFont="1" applyFill="1" applyBorder="1" applyAlignment="1">
      <alignment horizontal="center"/>
    </xf>
    <xf numFmtId="0" fontId="44" fillId="0" borderId="13" xfId="0" applyFont="1" applyFill="1" applyBorder="1" applyAlignment="1">
      <alignment horizontal="center"/>
    </xf>
    <xf numFmtId="0" fontId="44" fillId="0" borderId="14" xfId="0" applyFont="1" applyFill="1" applyBorder="1" applyAlignment="1">
      <alignment horizontal="center"/>
    </xf>
    <xf numFmtId="0" fontId="25" fillId="0" borderId="18" xfId="0" applyFont="1" applyFill="1" applyBorder="1"/>
    <xf numFmtId="0" fontId="42" fillId="0" borderId="10" xfId="0" applyFont="1" applyFill="1" applyBorder="1"/>
    <xf numFmtId="0" fontId="42" fillId="0" borderId="0" xfId="0" applyFont="1" applyFill="1" applyBorder="1" applyAlignment="1">
      <alignment horizontal="center"/>
    </xf>
    <xf numFmtId="0" fontId="42" fillId="0" borderId="11" xfId="0" applyFont="1" applyFill="1" applyBorder="1" applyAlignment="1">
      <alignment horizontal="center"/>
    </xf>
    <xf numFmtId="0" fontId="25" fillId="0" borderId="7" xfId="0" applyFont="1" applyFill="1" applyBorder="1"/>
    <xf numFmtId="0" fontId="42" fillId="0" borderId="14" xfId="0" applyFont="1" applyFill="1" applyBorder="1" applyAlignment="1">
      <alignment horizontal="center"/>
    </xf>
    <xf numFmtId="0" fontId="25" fillId="0" borderId="0" xfId="0" applyFont="1" applyFill="1" applyBorder="1"/>
    <xf numFmtId="0" fontId="42" fillId="0" borderId="8" xfId="0" applyFont="1" applyFill="1" applyBorder="1"/>
    <xf numFmtId="0" fontId="42" fillId="0" borderId="8" xfId="0" applyFont="1" applyFill="1" applyBorder="1" applyAlignment="1">
      <alignment horizontal="center"/>
    </xf>
    <xf numFmtId="0" fontId="42" fillId="0" borderId="12" xfId="0" applyFont="1" applyFill="1" applyBorder="1"/>
    <xf numFmtId="0" fontId="42" fillId="0" borderId="13" xfId="0" applyFont="1" applyFill="1" applyBorder="1" applyAlignment="1">
      <alignment horizontal="center"/>
    </xf>
    <xf numFmtId="0" fontId="42" fillId="0" borderId="12" xfId="0" applyFont="1" applyFill="1" applyBorder="1" applyAlignment="1">
      <alignment horizontal="center"/>
    </xf>
    <xf numFmtId="0" fontId="42" fillId="0" borderId="11" xfId="0" applyFont="1" applyFill="1" applyBorder="1"/>
    <xf numFmtId="0" fontId="42" fillId="0" borderId="10" xfId="0" applyFont="1" applyFill="1" applyBorder="1" applyAlignment="1">
      <alignment horizontal="center"/>
    </xf>
    <xf numFmtId="0" fontId="25" fillId="0" borderId="9" xfId="0" applyFont="1" applyFill="1" applyBorder="1"/>
    <xf numFmtId="0" fontId="25" fillId="0" borderId="10" xfId="0" applyFont="1" applyFill="1" applyBorder="1" applyAlignment="1">
      <alignment horizontal="center"/>
    </xf>
    <xf numFmtId="0" fontId="25" fillId="0" borderId="11" xfId="0" applyFont="1" applyFill="1" applyBorder="1" applyAlignment="1">
      <alignment horizontal="center"/>
    </xf>
    <xf numFmtId="0" fontId="25" fillId="0" borderId="12" xfId="0" applyFont="1" applyFill="1" applyBorder="1"/>
    <xf numFmtId="0" fontId="25" fillId="0" borderId="14" xfId="0" applyFont="1" applyFill="1" applyBorder="1"/>
    <xf numFmtId="0" fontId="42" fillId="0" borderId="58" xfId="0" applyFont="1" applyFill="1" applyBorder="1"/>
    <xf numFmtId="0" fontId="42" fillId="0" borderId="58" xfId="0" applyFont="1" applyFill="1" applyBorder="1" applyAlignment="1">
      <alignment horizontal="center"/>
    </xf>
    <xf numFmtId="0" fontId="25" fillId="0" borderId="10" xfId="0" applyFont="1" applyFill="1" applyBorder="1"/>
    <xf numFmtId="0" fontId="25" fillId="0" borderId="11" xfId="0" applyFont="1" applyFill="1" applyBorder="1"/>
    <xf numFmtId="0" fontId="45" fillId="0" borderId="15" xfId="0" applyFont="1" applyFill="1" applyBorder="1"/>
    <xf numFmtId="0" fontId="46" fillId="0" borderId="19" xfId="0" applyFont="1" applyFill="1" applyBorder="1"/>
    <xf numFmtId="0" fontId="25" fillId="0" borderId="19" xfId="0" applyFont="1" applyFill="1" applyBorder="1" applyAlignment="1">
      <alignment horizontal="center"/>
    </xf>
    <xf numFmtId="0" fontId="25" fillId="0" borderId="20" xfId="0" applyFont="1" applyFill="1" applyBorder="1" applyAlignment="1">
      <alignment horizontal="center"/>
    </xf>
    <xf numFmtId="0" fontId="45" fillId="0" borderId="16" xfId="0" applyFont="1" applyFill="1" applyBorder="1"/>
    <xf numFmtId="0" fontId="46" fillId="0" borderId="0" xfId="0" applyFont="1" applyFill="1" applyBorder="1"/>
    <xf numFmtId="0" fontId="25" fillId="0" borderId="21" xfId="0" applyFont="1" applyFill="1" applyBorder="1" applyAlignment="1">
      <alignment horizontal="center"/>
    </xf>
    <xf numFmtId="0" fontId="47" fillId="0" borderId="16" xfId="0" applyFont="1" applyFill="1" applyBorder="1"/>
    <xf numFmtId="0" fontId="47" fillId="0" borderId="17" xfId="0" applyFont="1" applyFill="1" applyBorder="1"/>
    <xf numFmtId="0" fontId="46" fillId="0" borderId="22" xfId="0" applyFont="1" applyFill="1" applyBorder="1"/>
    <xf numFmtId="0" fontId="25" fillId="0" borderId="22" xfId="0" applyFont="1" applyFill="1" applyBorder="1" applyAlignment="1">
      <alignment horizontal="center"/>
    </xf>
    <xf numFmtId="0" fontId="25" fillId="0" borderId="23" xfId="0" applyFont="1" applyFill="1" applyBorder="1" applyAlignment="1">
      <alignment horizontal="center"/>
    </xf>
    <xf numFmtId="164" fontId="25" fillId="0" borderId="30" xfId="0" applyNumberFormat="1" applyFont="1" applyFill="1" applyBorder="1" applyAlignment="1">
      <alignment horizontal="right" shrinkToFit="1"/>
    </xf>
    <xf numFmtId="0" fontId="41" fillId="0" borderId="0" xfId="0" applyFont="1" applyFill="1" applyAlignment="1">
      <alignment horizontal="center"/>
    </xf>
    <xf numFmtId="0" fontId="25" fillId="0" borderId="10" xfId="0" applyFont="1" applyFill="1" applyBorder="1" applyAlignment="1">
      <alignment horizontal="center"/>
    </xf>
    <xf numFmtId="0" fontId="25" fillId="0" borderId="11" xfId="0" applyFont="1" applyFill="1" applyBorder="1" applyAlignment="1">
      <alignment horizontal="center"/>
    </xf>
    <xf numFmtId="0" fontId="44" fillId="0" borderId="10" xfId="0" applyFont="1" applyFill="1" applyBorder="1" applyAlignment="1">
      <alignment horizontal="center"/>
    </xf>
    <xf numFmtId="0" fontId="44" fillId="0" borderId="0" xfId="0" applyFont="1" applyFill="1" applyBorder="1" applyAlignment="1">
      <alignment horizontal="center"/>
    </xf>
    <xf numFmtId="0" fontId="44" fillId="0" borderId="11" xfId="0" applyFont="1" applyFill="1" applyBorder="1" applyAlignment="1">
      <alignment horizontal="center"/>
    </xf>
    <xf numFmtId="0" fontId="25" fillId="0" borderId="0" xfId="0" applyFont="1" applyFill="1" applyBorder="1" applyAlignment="1">
      <alignment horizontal="center"/>
    </xf>
    <xf numFmtId="0" fontId="43" fillId="0" borderId="0" xfId="0" applyFont="1" applyFill="1" applyAlignment="1">
      <alignment horizontal="center"/>
    </xf>
    <xf numFmtId="0" fontId="25" fillId="0" borderId="12" xfId="0" applyFont="1" applyFill="1" applyBorder="1" applyAlignment="1">
      <alignment horizontal="center"/>
    </xf>
    <xf numFmtId="0" fontId="25" fillId="0" borderId="14" xfId="0" applyFont="1" applyFill="1" applyBorder="1" applyAlignment="1">
      <alignment horizontal="center"/>
    </xf>
    <xf numFmtId="0" fontId="25" fillId="0" borderId="41" xfId="0" applyFont="1" applyFill="1" applyBorder="1" applyAlignment="1">
      <alignment horizontal="center"/>
    </xf>
    <xf numFmtId="0" fontId="25" fillId="0" borderId="7"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11" fillId="0" borderId="0" xfId="0" applyFont="1" applyFill="1" applyBorder="1" applyAlignment="1">
      <alignment horizontal="center"/>
    </xf>
    <xf numFmtId="0" fontId="11" fillId="0" borderId="0"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40" fillId="0" borderId="24" xfId="0" applyFont="1" applyFill="1" applyBorder="1" applyAlignment="1">
      <alignment horizontal="center" vertical="center" wrapText="1"/>
    </xf>
    <xf numFmtId="0" fontId="40" fillId="0" borderId="25" xfId="0" applyFont="1" applyFill="1" applyBorder="1" applyAlignment="1">
      <alignment horizontal="center" vertical="center" wrapText="1"/>
    </xf>
    <xf numFmtId="0" fontId="40" fillId="0" borderId="33" xfId="0" applyFont="1" applyFill="1" applyBorder="1" applyAlignment="1">
      <alignment horizontal="center" vertical="center" wrapText="1"/>
    </xf>
    <xf numFmtId="0" fontId="13" fillId="0" borderId="0" xfId="0" applyFont="1" applyFill="1" applyBorder="1" applyAlignment="1">
      <alignment horizontal="center"/>
    </xf>
    <xf numFmtId="0" fontId="11" fillId="0" borderId="26" xfId="0" applyFont="1" applyFill="1" applyBorder="1" applyAlignment="1">
      <alignment horizontal="center"/>
    </xf>
    <xf numFmtId="0" fontId="39" fillId="0" borderId="26"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5" fillId="0" borderId="0" xfId="0" applyFont="1" applyFill="1" applyAlignment="1">
      <alignment horizontal="center"/>
    </xf>
    <xf numFmtId="0" fontId="8" fillId="0" borderId="0" xfId="0" applyFont="1" applyFill="1" applyAlignment="1">
      <alignment horizontal="center"/>
    </xf>
    <xf numFmtId="0" fontId="12" fillId="0" borderId="0" xfId="0" applyFont="1" applyFill="1" applyAlignment="1">
      <alignment horizontal="center"/>
    </xf>
    <xf numFmtId="0" fontId="9" fillId="0" borderId="0" xfId="0" applyFont="1" applyFill="1" applyAlignment="1">
      <alignment horizontal="left"/>
    </xf>
    <xf numFmtId="0" fontId="25" fillId="0" borderId="0" xfId="0" applyFont="1" applyFill="1" applyAlignment="1">
      <alignment wrapText="1"/>
    </xf>
    <xf numFmtId="8" fontId="8" fillId="0" borderId="0" xfId="0" applyNumberFormat="1" applyFont="1" applyFill="1" applyAlignment="1">
      <alignment horizontal="center" wrapText="1"/>
    </xf>
    <xf numFmtId="0" fontId="8" fillId="0" borderId="0" xfId="0" applyFont="1" applyFill="1" applyAlignment="1">
      <alignment horizontal="center" wrapText="1"/>
    </xf>
    <xf numFmtId="0" fontId="14" fillId="0" borderId="0" xfId="0" applyFont="1" applyFill="1" applyAlignment="1">
      <alignment horizontal="center" wrapText="1"/>
    </xf>
    <xf numFmtId="0" fontId="9" fillId="0" borderId="0" xfId="0" applyFont="1" applyFill="1" applyAlignment="1">
      <alignment horizontal="center" wrapText="1"/>
    </xf>
    <xf numFmtId="0" fontId="7" fillId="0" borderId="0" xfId="0" applyFont="1" applyFill="1" applyAlignment="1">
      <alignment horizontal="center" wrapText="1"/>
    </xf>
    <xf numFmtId="0" fontId="9" fillId="0" borderId="30" xfId="0" applyFont="1" applyFill="1" applyBorder="1" applyAlignment="1">
      <alignment horizontal="center" wrapText="1"/>
    </xf>
    <xf numFmtId="0" fontId="8" fillId="0" borderId="46" xfId="0" applyFont="1" applyFill="1" applyBorder="1" applyAlignment="1">
      <alignment horizontal="center" wrapText="1"/>
    </xf>
    <xf numFmtId="0" fontId="8" fillId="0" borderId="47" xfId="0" applyFont="1" applyFill="1" applyBorder="1" applyAlignment="1">
      <alignment horizontal="center" wrapText="1"/>
    </xf>
    <xf numFmtId="0" fontId="9" fillId="0" borderId="46" xfId="0" applyFont="1" applyFill="1" applyBorder="1" applyAlignment="1">
      <alignment horizontal="center" wrapText="1"/>
    </xf>
    <xf numFmtId="0" fontId="9" fillId="0" borderId="47" xfId="0" applyFont="1" applyFill="1" applyBorder="1" applyAlignment="1">
      <alignment horizontal="center" wrapText="1"/>
    </xf>
  </cellXfs>
  <cellStyles count="4">
    <cellStyle name="Bad" xfId="2" builtinId="27"/>
    <cellStyle name="Currency" xfId="1" builtinId="4"/>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en-US"/>
              <a:t>Animal Intake / Outcome Trends</a:t>
            </a:r>
          </a:p>
        </c:rich>
      </c:tx>
      <c:layout>
        <c:manualLayout>
          <c:xMode val="edge"/>
          <c:yMode val="edge"/>
          <c:x val="0.31912185395431564"/>
          <c:y val="3.5031847133758412E-2"/>
        </c:manualLayout>
      </c:layout>
      <c:overlay val="0"/>
    </c:title>
    <c:autoTitleDeleted val="0"/>
    <c:plotArea>
      <c:layout>
        <c:manualLayout>
          <c:layoutTarget val="inner"/>
          <c:xMode val="edge"/>
          <c:yMode val="edge"/>
          <c:x val="0.28682206731226934"/>
          <c:y val="0.22292993630573321"/>
          <c:w val="0.60852789956786402"/>
          <c:h val="0.57324840764334029"/>
        </c:manualLayout>
      </c:layout>
      <c:lineChart>
        <c:grouping val="standard"/>
        <c:varyColors val="0"/>
        <c:ser>
          <c:idx val="1"/>
          <c:order val="0"/>
          <c:tx>
            <c:strRef>
              <c:f>AnimalOut!$B$1</c:f>
              <c:strCache>
                <c:ptCount val="1"/>
                <c:pt idx="0">
                  <c:v>Intakes</c:v>
                </c:pt>
              </c:strCache>
            </c:strRef>
          </c:tx>
          <c:marker>
            <c:symbol val="none"/>
          </c:marker>
          <c:cat>
            <c:numRef>
              <c:f>AnimalOut!$A$2:$A$13</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AnimalOut!$B$2:$B$13</c:f>
              <c:numCache>
                <c:formatCode>General</c:formatCode>
                <c:ptCount val="12"/>
                <c:pt idx="0">
                  <c:v>11908</c:v>
                </c:pt>
                <c:pt idx="1">
                  <c:v>11811</c:v>
                </c:pt>
                <c:pt idx="2">
                  <c:v>13044</c:v>
                </c:pt>
                <c:pt idx="3">
                  <c:v>12725</c:v>
                </c:pt>
                <c:pt idx="4">
                  <c:v>12114</c:v>
                </c:pt>
                <c:pt idx="5">
                  <c:v>12589</c:v>
                </c:pt>
                <c:pt idx="6">
                  <c:v>11249</c:v>
                </c:pt>
                <c:pt idx="7">
                  <c:v>10258</c:v>
                </c:pt>
                <c:pt idx="8">
                  <c:v>9369</c:v>
                </c:pt>
                <c:pt idx="9">
                  <c:v>9191</c:v>
                </c:pt>
                <c:pt idx="10">
                  <c:v>9307</c:v>
                </c:pt>
                <c:pt idx="11">
                  <c:v>10012</c:v>
                </c:pt>
              </c:numCache>
            </c:numRef>
          </c:val>
          <c:smooth val="0"/>
          <c:extLst xmlns:c15="http://schemas.microsoft.com/office/drawing/2012/chart">
            <c:ext xmlns:c16="http://schemas.microsoft.com/office/drawing/2014/chart" uri="{C3380CC4-5D6E-409C-BE32-E72D297353CC}">
              <c16:uniqueId val="{00000000-0441-4FFF-90B9-5F14C396CDB4}"/>
            </c:ext>
          </c:extLst>
        </c:ser>
        <c:ser>
          <c:idx val="2"/>
          <c:order val="1"/>
          <c:tx>
            <c:strRef>
              <c:f>AnimalOut!$C$1</c:f>
              <c:strCache>
                <c:ptCount val="1"/>
                <c:pt idx="0">
                  <c:v>Placements</c:v>
                </c:pt>
              </c:strCache>
            </c:strRef>
          </c:tx>
          <c:marker>
            <c:symbol val="none"/>
          </c:marker>
          <c:cat>
            <c:numRef>
              <c:f>AnimalOut!$A$2:$A$13</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AnimalOut!$C$2:$C$13</c:f>
              <c:numCache>
                <c:formatCode>General</c:formatCode>
                <c:ptCount val="12"/>
                <c:pt idx="0">
                  <c:v>4424</c:v>
                </c:pt>
                <c:pt idx="1">
                  <c:v>5059</c:v>
                </c:pt>
                <c:pt idx="2">
                  <c:v>5273</c:v>
                </c:pt>
                <c:pt idx="3">
                  <c:v>5552</c:v>
                </c:pt>
                <c:pt idx="4">
                  <c:v>6070</c:v>
                </c:pt>
                <c:pt idx="5">
                  <c:v>5907</c:v>
                </c:pt>
                <c:pt idx="6">
                  <c:v>6714</c:v>
                </c:pt>
                <c:pt idx="7">
                  <c:v>7317</c:v>
                </c:pt>
                <c:pt idx="8">
                  <c:v>6950</c:v>
                </c:pt>
                <c:pt idx="9">
                  <c:v>6791</c:v>
                </c:pt>
                <c:pt idx="10">
                  <c:v>7039</c:v>
                </c:pt>
                <c:pt idx="11">
                  <c:v>7384</c:v>
                </c:pt>
              </c:numCache>
            </c:numRef>
          </c:val>
          <c:smooth val="0"/>
          <c:extLst>
            <c:ext xmlns:c16="http://schemas.microsoft.com/office/drawing/2014/chart" uri="{C3380CC4-5D6E-409C-BE32-E72D297353CC}">
              <c16:uniqueId val="{00000001-0441-4FFF-90B9-5F14C396CDB4}"/>
            </c:ext>
          </c:extLst>
        </c:ser>
        <c:ser>
          <c:idx val="3"/>
          <c:order val="2"/>
          <c:tx>
            <c:strRef>
              <c:f>AnimalOut!$D$1</c:f>
              <c:strCache>
                <c:ptCount val="1"/>
                <c:pt idx="0">
                  <c:v>Euthanized</c:v>
                </c:pt>
              </c:strCache>
            </c:strRef>
          </c:tx>
          <c:marker>
            <c:symbol val="none"/>
          </c:marker>
          <c:cat>
            <c:numRef>
              <c:f>AnimalOut!$A$2:$A$13</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AnimalOut!$D$2:$D$13</c:f>
              <c:numCache>
                <c:formatCode>General</c:formatCode>
                <c:ptCount val="12"/>
                <c:pt idx="0">
                  <c:v>6909</c:v>
                </c:pt>
                <c:pt idx="1">
                  <c:v>6245</c:v>
                </c:pt>
                <c:pt idx="2">
                  <c:v>7065</c:v>
                </c:pt>
                <c:pt idx="3">
                  <c:v>6269</c:v>
                </c:pt>
                <c:pt idx="4">
                  <c:v>5359</c:v>
                </c:pt>
                <c:pt idx="5">
                  <c:v>5475</c:v>
                </c:pt>
                <c:pt idx="6">
                  <c:v>3913</c:v>
                </c:pt>
                <c:pt idx="7">
                  <c:v>2262</c:v>
                </c:pt>
                <c:pt idx="8">
                  <c:v>1721</c:v>
                </c:pt>
                <c:pt idx="9">
                  <c:v>1664</c:v>
                </c:pt>
                <c:pt idx="10">
                  <c:v>1395</c:v>
                </c:pt>
                <c:pt idx="11">
                  <c:v>1802</c:v>
                </c:pt>
              </c:numCache>
            </c:numRef>
          </c:val>
          <c:smooth val="0"/>
          <c:extLst>
            <c:ext xmlns:c16="http://schemas.microsoft.com/office/drawing/2014/chart" uri="{C3380CC4-5D6E-409C-BE32-E72D297353CC}">
              <c16:uniqueId val="{00000002-0441-4FFF-90B9-5F14C396CDB4}"/>
            </c:ext>
          </c:extLst>
        </c:ser>
        <c:dLbls>
          <c:showLegendKey val="0"/>
          <c:showVal val="0"/>
          <c:showCatName val="0"/>
          <c:showSerName val="0"/>
          <c:showPercent val="0"/>
          <c:showBubbleSize val="0"/>
        </c:dLbls>
        <c:smooth val="0"/>
        <c:axId val="139693056"/>
        <c:axId val="143799040"/>
        <c:extLst/>
      </c:lineChart>
      <c:catAx>
        <c:axId val="139693056"/>
        <c:scaling>
          <c:orientation val="minMax"/>
        </c:scaling>
        <c:delete val="0"/>
        <c:axPos val="b"/>
        <c:title>
          <c:tx>
            <c:rich>
              <a:bodyPr/>
              <a:lstStyle/>
              <a:p>
                <a:pPr>
                  <a:defRPr/>
                </a:pPr>
                <a:r>
                  <a:rPr lang="en-US"/>
                  <a:t>Outcome</a:t>
                </a:r>
              </a:p>
            </c:rich>
          </c:tx>
          <c:layout>
            <c:manualLayout>
              <c:xMode val="edge"/>
              <c:yMode val="edge"/>
              <c:x val="0.55678488512967961"/>
              <c:y val="0.89929433224250388"/>
            </c:manualLayout>
          </c:layout>
          <c:overlay val="0"/>
        </c:title>
        <c:numFmt formatCode="General" sourceLinked="1"/>
        <c:majorTickMark val="out"/>
        <c:minorTickMark val="none"/>
        <c:tickLblPos val="low"/>
        <c:txPr>
          <a:bodyPr rot="0" vert="horz"/>
          <a:lstStyle/>
          <a:p>
            <a:pPr>
              <a:defRPr/>
            </a:pPr>
            <a:endParaRPr lang="en-US"/>
          </a:p>
        </c:txPr>
        <c:crossAx val="143799040"/>
        <c:crosses val="autoZero"/>
        <c:auto val="1"/>
        <c:lblAlgn val="ctr"/>
        <c:lblOffset val="100"/>
        <c:tickLblSkip val="1"/>
        <c:tickMarkSkip val="1"/>
        <c:noMultiLvlLbl val="0"/>
      </c:catAx>
      <c:valAx>
        <c:axId val="143799040"/>
        <c:scaling>
          <c:orientation val="minMax"/>
          <c:max val="14000"/>
        </c:scaling>
        <c:delete val="0"/>
        <c:axPos val="l"/>
        <c:majorGridlines/>
        <c:title>
          <c:tx>
            <c:rich>
              <a:bodyPr rot="0" vert="horz"/>
              <a:lstStyle/>
              <a:p>
                <a:pPr>
                  <a:defRPr/>
                </a:pPr>
                <a:r>
                  <a:rPr lang="en-US"/>
                  <a:t>Number of Animals</a:t>
                </a:r>
              </a:p>
            </c:rich>
          </c:tx>
          <c:layout>
            <c:manualLayout>
              <c:xMode val="edge"/>
              <c:yMode val="edge"/>
              <c:x val="2.1963824289405711E-2"/>
              <c:y val="0.47133757961784872"/>
            </c:manualLayout>
          </c:layout>
          <c:overlay val="0"/>
        </c:title>
        <c:numFmt formatCode="General" sourceLinked="1"/>
        <c:majorTickMark val="out"/>
        <c:minorTickMark val="none"/>
        <c:tickLblPos val="nextTo"/>
        <c:txPr>
          <a:bodyPr rot="0" vert="horz"/>
          <a:lstStyle/>
          <a:p>
            <a:pPr>
              <a:defRPr/>
            </a:pPr>
            <a:endParaRPr lang="en-US"/>
          </a:p>
        </c:txPr>
        <c:crossAx val="139693056"/>
        <c:crosses val="autoZero"/>
        <c:crossBetween val="between"/>
        <c:minorUnit val="100"/>
      </c:valAx>
    </c:plotArea>
    <c:legend>
      <c:legendPos val="r"/>
      <c:layout>
        <c:manualLayout>
          <c:xMode val="edge"/>
          <c:yMode val="edge"/>
          <c:x val="1.2428103730541764E-2"/>
          <c:y val="0.78664263200391493"/>
          <c:w val="0.1747534596490827"/>
          <c:h val="0.21335746430334573"/>
        </c:manualLayout>
      </c:layout>
      <c:overlay val="0"/>
    </c:legend>
    <c:plotVisOnly val="1"/>
    <c:dispBlanksAs val="gap"/>
    <c:showDLblsOverMax val="0"/>
  </c:chart>
  <c:printSettings>
    <c:headerFooter alignWithMargins="0"/>
    <c:pageMargins b="1" l="0.75000000000001465" r="0.75000000000001465" t="1" header="0.5" footer="0.5"/>
    <c:pageSetup orientation="landscape" horizontalDpi="525" verticalDpi="525"/>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a:pPr>
            <a:r>
              <a:rPr lang="en-US"/>
              <a:t>Revenue Trends</a:t>
            </a:r>
          </a:p>
        </c:rich>
      </c:tx>
      <c:layout>
        <c:manualLayout>
          <c:xMode val="edge"/>
          <c:yMode val="edge"/>
          <c:x val="0.43096462612949288"/>
          <c:y val="4.7449174223823422E-2"/>
        </c:manualLayout>
      </c:layout>
      <c:overlay val="0"/>
    </c:title>
    <c:autoTitleDeleted val="0"/>
    <c:plotArea>
      <c:layout>
        <c:manualLayout>
          <c:layoutTarget val="inner"/>
          <c:xMode val="edge"/>
          <c:yMode val="edge"/>
          <c:x val="0.11819404438761745"/>
          <c:y val="0.18836590574941844"/>
          <c:w val="0.76228518515156196"/>
          <c:h val="0.72853284135436658"/>
        </c:manualLayout>
      </c:layout>
      <c:barChart>
        <c:barDir val="col"/>
        <c:grouping val="stacked"/>
        <c:varyColors val="0"/>
        <c:ser>
          <c:idx val="0"/>
          <c:order val="0"/>
          <c:tx>
            <c:v>Member Billing</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RevComp!$A$6:$A$15</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RevComp!$B$6:$B$15</c:f>
              <c:numCache>
                <c:formatCode>"$"#,##0</c:formatCode>
                <c:ptCount val="10"/>
                <c:pt idx="0">
                  <c:v>1989623</c:v>
                </c:pt>
                <c:pt idx="1">
                  <c:v>2008328</c:v>
                </c:pt>
                <c:pt idx="2">
                  <c:v>2048495</c:v>
                </c:pt>
                <c:pt idx="3">
                  <c:v>2079222</c:v>
                </c:pt>
                <c:pt idx="4">
                  <c:v>2105212</c:v>
                </c:pt>
                <c:pt idx="5">
                  <c:v>2109422</c:v>
                </c:pt>
                <c:pt idx="6">
                  <c:v>2126297</c:v>
                </c:pt>
                <c:pt idx="7">
                  <c:v>2168823</c:v>
                </c:pt>
                <c:pt idx="8">
                  <c:v>2231719</c:v>
                </c:pt>
                <c:pt idx="9">
                  <c:v>2265195</c:v>
                </c:pt>
              </c:numCache>
            </c:numRef>
          </c:val>
          <c:extLst>
            <c:ext xmlns:c16="http://schemas.microsoft.com/office/drawing/2014/chart" uri="{C3380CC4-5D6E-409C-BE32-E72D297353CC}">
              <c16:uniqueId val="{00000000-DB24-4743-8717-D4D7D9671744}"/>
            </c:ext>
          </c:extLst>
        </c:ser>
        <c:ser>
          <c:idx val="1"/>
          <c:order val="1"/>
          <c:tx>
            <c:v>Non-Member Revenue</c:v>
          </c:tx>
          <c:spPr>
            <a:solidFill>
              <a:srgbClr val="92D05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RevComp!$A$6:$A$15</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RevComp!$G$6:$G$15</c:f>
              <c:numCache>
                <c:formatCode>"$"#,##0</c:formatCode>
                <c:ptCount val="10"/>
                <c:pt idx="0">
                  <c:v>506684</c:v>
                </c:pt>
                <c:pt idx="1">
                  <c:v>557487</c:v>
                </c:pt>
                <c:pt idx="2">
                  <c:v>560620</c:v>
                </c:pt>
                <c:pt idx="3">
                  <c:v>637038</c:v>
                </c:pt>
                <c:pt idx="4">
                  <c:v>691119</c:v>
                </c:pt>
                <c:pt idx="5">
                  <c:v>665248</c:v>
                </c:pt>
                <c:pt idx="6">
                  <c:v>766390</c:v>
                </c:pt>
                <c:pt idx="7">
                  <c:v>795340</c:v>
                </c:pt>
                <c:pt idx="8">
                  <c:v>820687</c:v>
                </c:pt>
                <c:pt idx="9">
                  <c:v>917520</c:v>
                </c:pt>
              </c:numCache>
            </c:numRef>
          </c:val>
          <c:extLst>
            <c:ext xmlns:c16="http://schemas.microsoft.com/office/drawing/2014/chart" uri="{C3380CC4-5D6E-409C-BE32-E72D297353CC}">
              <c16:uniqueId val="{00000001-DB24-4743-8717-D4D7D9671744}"/>
            </c:ext>
          </c:extLst>
        </c:ser>
        <c:dLbls>
          <c:showLegendKey val="0"/>
          <c:showVal val="0"/>
          <c:showCatName val="0"/>
          <c:showSerName val="0"/>
          <c:showPercent val="0"/>
          <c:showBubbleSize val="0"/>
        </c:dLbls>
        <c:gapWidth val="150"/>
        <c:overlap val="100"/>
        <c:axId val="128712064"/>
        <c:axId val="129438848"/>
      </c:barChart>
      <c:catAx>
        <c:axId val="128712064"/>
        <c:scaling>
          <c:orientation val="minMax"/>
        </c:scaling>
        <c:delete val="1"/>
        <c:axPos val="b"/>
        <c:numFmt formatCode="General" sourceLinked="1"/>
        <c:majorTickMark val="out"/>
        <c:minorTickMark val="none"/>
        <c:tickLblPos val="none"/>
        <c:crossAx val="129438848"/>
        <c:crosses val="autoZero"/>
        <c:auto val="1"/>
        <c:lblAlgn val="ctr"/>
        <c:lblOffset val="100"/>
        <c:noMultiLvlLbl val="0"/>
      </c:catAx>
      <c:valAx>
        <c:axId val="129438848"/>
        <c:scaling>
          <c:orientation val="minMax"/>
          <c:min val="0"/>
        </c:scaling>
        <c:delete val="0"/>
        <c:axPos val="l"/>
        <c:majorGridlines/>
        <c:numFmt formatCode="#,##0" sourceLinked="0"/>
        <c:majorTickMark val="out"/>
        <c:minorTickMark val="none"/>
        <c:tickLblPos val="nextTo"/>
        <c:txPr>
          <a:bodyPr rot="0" vert="horz"/>
          <a:lstStyle/>
          <a:p>
            <a:pPr>
              <a:defRPr/>
            </a:pPr>
            <a:endParaRPr lang="en-US"/>
          </a:p>
        </c:txPr>
        <c:crossAx val="128712064"/>
        <c:crosses val="autoZero"/>
        <c:crossBetween val="between"/>
        <c:majorUnit val="500000"/>
        <c:minorUnit val="50000"/>
      </c:valAx>
      <c:dTable>
        <c:showHorzBorder val="1"/>
        <c:showVertBorder val="1"/>
        <c:showOutline val="1"/>
        <c:showKeys val="0"/>
      </c:dTable>
    </c:plotArea>
    <c:plotVisOnly val="1"/>
    <c:dispBlanksAs val="gap"/>
    <c:showDLblsOverMax val="0"/>
  </c:chart>
  <c:spPr>
    <a:ln>
      <a:solidFill>
        <a:schemeClr val="accent1">
          <a:alpha val="93000"/>
        </a:schemeClr>
      </a:solidFill>
    </a:ln>
  </c:spPr>
  <c:printSettings>
    <c:headerFooter alignWithMargins="0"/>
    <c:pageMargins b="1" l="0.78" r="0.75000000000001465" t="1" header="0.5" footer="0.5"/>
    <c:pageSetup orientation="landscape" horizontalDpi="525" verticalDpi="525"/>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104775</xdr:rowOff>
        </xdr:from>
        <xdr:to>
          <xdr:col>10</xdr:col>
          <xdr:colOff>238125</xdr:colOff>
          <xdr:row>53</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9525</xdr:colOff>
      <xdr:row>0</xdr:row>
      <xdr:rowOff>9525</xdr:rowOff>
    </xdr:from>
    <xdr:to>
      <xdr:col>6</xdr:col>
      <xdr:colOff>809624</xdr:colOff>
      <xdr:row>17</xdr:row>
      <xdr:rowOff>142875</xdr:rowOff>
    </xdr:to>
    <xdr:graphicFrame macro="">
      <xdr:nvGraphicFramePr>
        <xdr:cNvPr id="11439" name="Chart 1">
          <a:extLst>
            <a:ext uri="{FF2B5EF4-FFF2-40B4-BE49-F238E27FC236}">
              <a16:creationId xmlns:a16="http://schemas.microsoft.com/office/drawing/2014/main" id="{00000000-0008-0000-0A00-0000AF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17</xdr:row>
      <xdr:rowOff>152400</xdr:rowOff>
    </xdr:from>
    <xdr:to>
      <xdr:col>6</xdr:col>
      <xdr:colOff>809625</xdr:colOff>
      <xdr:row>46</xdr:row>
      <xdr:rowOff>57150</xdr:rowOff>
    </xdr:to>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38100" y="3114675"/>
          <a:ext cx="5562600" cy="5000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a:p>
          <a:pPr fontAlgn="base"/>
          <a:r>
            <a:rPr lang="en-US" sz="1200" baseline="0">
              <a:solidFill>
                <a:schemeClr val="dk1"/>
              </a:solidFill>
              <a:latin typeface="+mn-lt"/>
              <a:ea typeface="+mn-ea"/>
              <a:cs typeface="+mn-cs"/>
            </a:rPr>
            <a:t>MADACC continues to make strides in our live outcome rates. This year we experienced a significant drop off in animal intake during the Safer at Home duration. However, our numbers have increased significantly starting the second half of the year.</a:t>
          </a:r>
        </a:p>
        <a:p>
          <a:pPr fontAlgn="base"/>
          <a:endParaRPr lang="en-US" sz="1200" baseline="0">
            <a:solidFill>
              <a:schemeClr val="dk1"/>
            </a:solidFill>
            <a:latin typeface="+mn-lt"/>
            <a:ea typeface="+mn-ea"/>
            <a:cs typeface="+mn-cs"/>
          </a:endParaRPr>
        </a:p>
        <a:p>
          <a:pPr fontAlgn="base"/>
          <a:r>
            <a:rPr lang="en-US" sz="1200" baseline="0">
              <a:solidFill>
                <a:schemeClr val="dk1"/>
              </a:solidFill>
              <a:latin typeface="+mn-lt"/>
              <a:ea typeface="+mn-ea"/>
              <a:cs typeface="+mn-cs"/>
            </a:rPr>
            <a:t>We have found an increased number of sick and injured animals being brought to us as strays as residents find themselves unable to afford vet care, and we have yet to see any real impact from the predicted increase in evictions at this point in 2020 (August).</a:t>
          </a:r>
        </a:p>
        <a:p>
          <a:pPr fontAlgn="base"/>
          <a:endParaRPr lang="en-US" sz="1200" baseline="0">
            <a:solidFill>
              <a:schemeClr val="dk1"/>
            </a:solidFill>
            <a:latin typeface="+mn-lt"/>
            <a:ea typeface="+mn-ea"/>
            <a:cs typeface="+mn-cs"/>
          </a:endParaRPr>
        </a:p>
        <a:p>
          <a:pPr fontAlgn="base"/>
          <a:r>
            <a:rPr lang="en-US" sz="1200" baseline="0">
              <a:solidFill>
                <a:schemeClr val="dk1"/>
              </a:solidFill>
              <a:latin typeface="+mn-lt"/>
              <a:ea typeface="+mn-ea"/>
              <a:cs typeface="+mn-cs"/>
            </a:rPr>
            <a:t>With reduced transfer rates, we have been able to get more animals adopted out, especially cats and kittens with our foster program which has seen an average of 270 animals in it at any given time, almost double that figure for 2019. </a:t>
          </a:r>
        </a:p>
        <a:p>
          <a:endParaRPr lang="en-US" sz="1100" baseline="0"/>
        </a:p>
        <a:p>
          <a:endParaRPr lang="en-US" sz="1100" baseline="0"/>
        </a:p>
        <a:p>
          <a:endParaRPr lang="en-US" sz="1100" baseline="0"/>
        </a:p>
      </xdr:txBody>
    </xdr:sp>
    <xdr:clientData/>
  </xdr:twoCellAnchor>
</xdr:wsDr>
</file>

<file path=xl/drawings/drawing11.xml><?xml version="1.0" encoding="utf-8"?>
<c:userShapes xmlns:c="http://schemas.openxmlformats.org/drawingml/2006/chart">
  <cdr:relSizeAnchor xmlns:cdr="http://schemas.openxmlformats.org/drawingml/2006/chartDrawing">
    <cdr:from>
      <cdr:x>0.49951</cdr:x>
      <cdr:y>0.49806</cdr:y>
    </cdr:from>
    <cdr:to>
      <cdr:x>0.51012</cdr:x>
      <cdr:y>0.56487</cdr:y>
    </cdr:to>
    <cdr:sp macro="" textlink="RevComp!$H$23">
      <cdr:nvSpPr>
        <cdr:cNvPr id="361473" name="Text Box 1"/>
        <cdr:cNvSpPr txBox="1">
          <a:spLocks xmlns:a="http://schemas.openxmlformats.org/drawingml/2006/main" noChangeArrowheads="1" noTextEdit="1"/>
        </cdr:cNvSpPr>
      </cdr:nvSpPr>
      <cdr:spPr bwMode="auto">
        <a:xfrm xmlns:a="http://schemas.openxmlformats.org/drawingml/2006/main">
          <a:off x="3690469" y="1497552"/>
          <a:ext cx="78331" cy="20045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0</xdr:colOff>
      <xdr:row>0</xdr:row>
      <xdr:rowOff>0</xdr:rowOff>
    </xdr:from>
    <xdr:to>
      <xdr:col>10</xdr:col>
      <xdr:colOff>581024</xdr:colOff>
      <xdr:row>33</xdr:row>
      <xdr:rowOff>123825</xdr:rowOff>
    </xdr:to>
    <xdr:graphicFrame macro="">
      <xdr:nvGraphicFramePr>
        <xdr:cNvPr id="10416" name="Chart 2">
          <a:extLst>
            <a:ext uri="{FF2B5EF4-FFF2-40B4-BE49-F238E27FC236}">
              <a16:creationId xmlns:a16="http://schemas.microsoft.com/office/drawing/2014/main" id="{00000000-0008-0000-0B00-0000B0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10</xdr:col>
          <xdr:colOff>400050</xdr:colOff>
          <xdr:row>52</xdr:row>
          <xdr:rowOff>66675</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485775</xdr:colOff>
      <xdr:row>54</xdr:row>
      <xdr:rowOff>38101</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0" y="0"/>
          <a:ext cx="5972175" cy="878205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ysClr val="windowText" lastClr="000000"/>
              </a:solidFill>
              <a:latin typeface="+mn-lt"/>
              <a:ea typeface="+mn-ea"/>
              <a:cs typeface="+mn-cs"/>
            </a:rPr>
            <a:t> </a:t>
          </a:r>
          <a:r>
            <a:rPr lang="en-US" sz="1200" b="1" u="sng">
              <a:solidFill>
                <a:sysClr val="windowText" lastClr="000000"/>
              </a:solidFill>
              <a:latin typeface="+mn-lt"/>
              <a:ea typeface="+mn-ea"/>
              <a:cs typeface="+mn-cs"/>
            </a:rPr>
            <a:t>2021 MADACC Budget Highlights </a:t>
          </a:r>
          <a:endParaRPr lang="en-US" sz="1200" u="sng">
            <a:solidFill>
              <a:sysClr val="windowText" lastClr="000000"/>
            </a:solidFill>
            <a:latin typeface="+mn-lt"/>
            <a:ea typeface="+mn-ea"/>
            <a:cs typeface="+mn-cs"/>
          </a:endParaRPr>
        </a:p>
        <a:p>
          <a:r>
            <a:rPr lang="en-US" sz="1200">
              <a:solidFill>
                <a:sysClr val="windowText" lastClr="000000"/>
              </a:solidFill>
              <a:latin typeface="+mn-lt"/>
              <a:ea typeface="+mn-ea"/>
              <a:cs typeface="+mn-cs"/>
            </a:rPr>
            <a:t> </a:t>
          </a:r>
        </a:p>
        <a:p>
          <a:r>
            <a:rPr lang="en-US" sz="1200">
              <a:solidFill>
                <a:sysClr val="windowText" lastClr="000000"/>
              </a:solidFill>
              <a:latin typeface="+mn-lt"/>
              <a:ea typeface="+mn-ea"/>
              <a:cs typeface="+mn-cs"/>
            </a:rPr>
            <a:t>MADACC will strive to improve animal control and sheltering services for Milwaukee County in a cost efficient manner.  </a:t>
          </a:r>
        </a:p>
        <a:p>
          <a:r>
            <a:rPr lang="en-US" sz="1200">
              <a:solidFill>
                <a:sysClr val="windowText" lastClr="000000"/>
              </a:solidFill>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Organizational Chart (page 8):</a:t>
          </a:r>
          <a:r>
            <a:rPr lang="en-US" sz="1200">
              <a:solidFill>
                <a:sysClr val="windowText" lastClr="000000"/>
              </a:solidFill>
              <a:effectLst/>
              <a:latin typeface="+mn-lt"/>
              <a:ea typeface="+mn-ea"/>
              <a:cs typeface="+mn-cs"/>
            </a:rPr>
            <a:t>   We are changing some part time positions to full time positions in order to reduce turnover for part-time staff</a:t>
          </a:r>
          <a:r>
            <a:rPr lang="en-US" sz="1200" baseline="0">
              <a:solidFill>
                <a:sysClr val="windowText" lastClr="000000"/>
              </a:solidFill>
              <a:effectLst/>
              <a:latin typeface="+mn-lt"/>
              <a:ea typeface="+mn-ea"/>
              <a:cs typeface="+mn-cs"/>
            </a:rPr>
            <a:t> which require long training periods and financial investment. One ACO position will go from PT to FT, one Veterinary Assistant Position will go from  PT to FT and one CSR position will go from PT to FT. </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mn-lt"/>
              <a:ea typeface="+mn-ea"/>
              <a:cs typeface="+mn-cs"/>
            </a:rPr>
            <a:t>This will increase our FTE but will have minimal impact on personnel costs aside from the health insurance should staff choose to participate in our plan. </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aseline="0">
            <a:solidFill>
              <a:sysClr val="windowText" lastClr="000000"/>
            </a:solidFill>
            <a:effectLst/>
            <a:latin typeface="+mn-lt"/>
            <a:ea typeface="+mn-ea"/>
            <a:cs typeface="+mn-cs"/>
          </a:endParaRPr>
        </a:p>
        <a:p>
          <a:r>
            <a:rPr lang="en-US" sz="1200" b="1">
              <a:solidFill>
                <a:sysClr val="windowText" lastClr="000000"/>
              </a:solidFill>
              <a:latin typeface="+mn-lt"/>
              <a:ea typeface="+mn-ea"/>
              <a:cs typeface="+mn-cs"/>
            </a:rPr>
            <a:t>Overall Summary (page 11):</a:t>
          </a:r>
          <a:r>
            <a:rPr lang="en-US" sz="1200">
              <a:solidFill>
                <a:sysClr val="windowText" lastClr="000000"/>
              </a:solidFill>
              <a:latin typeface="+mn-lt"/>
              <a:ea typeface="+mn-ea"/>
              <a:cs typeface="+mn-cs"/>
            </a:rPr>
            <a:t>   We anticipated</a:t>
          </a:r>
          <a:r>
            <a:rPr lang="en-US" sz="1200" baseline="0">
              <a:solidFill>
                <a:sysClr val="windowText" lastClr="000000"/>
              </a:solidFill>
              <a:latin typeface="+mn-lt"/>
              <a:ea typeface="+mn-ea"/>
              <a:cs typeface="+mn-cs"/>
            </a:rPr>
            <a:t> a small surplus for 2019 and  2020. We expect the same for 2021.</a:t>
          </a:r>
          <a:endParaRPr lang="en-US" sz="1200">
            <a:solidFill>
              <a:sysClr val="windowText" lastClr="000000"/>
            </a:solidFill>
            <a:latin typeface="+mn-lt"/>
            <a:ea typeface="+mn-ea"/>
            <a:cs typeface="+mn-cs"/>
          </a:endParaRPr>
        </a:p>
        <a:p>
          <a:r>
            <a:rPr lang="en-US" sz="1200">
              <a:solidFill>
                <a:sysClr val="windowText" lastClr="000000"/>
              </a:solidFill>
              <a:latin typeface="+mn-lt"/>
              <a:ea typeface="+mn-ea"/>
              <a:cs typeface="+mn-cs"/>
            </a:rPr>
            <a:t> </a:t>
          </a:r>
        </a:p>
        <a:p>
          <a:r>
            <a:rPr lang="en-US" sz="1200" b="1">
              <a:solidFill>
                <a:sysClr val="windowText" lastClr="000000"/>
              </a:solidFill>
              <a:latin typeface="+mn-lt"/>
              <a:ea typeface="+mn-ea"/>
              <a:cs typeface="+mn-cs"/>
            </a:rPr>
            <a:t>General Fund Summary (page 12):</a:t>
          </a:r>
          <a:r>
            <a:rPr lang="en-US" sz="1200">
              <a:solidFill>
                <a:sysClr val="windowText" lastClr="000000"/>
              </a:solidFill>
              <a:latin typeface="+mn-lt"/>
              <a:ea typeface="+mn-ea"/>
              <a:cs typeface="+mn-cs"/>
            </a:rPr>
            <a:t>  For the 2019 and 2020 proposed budget, small positive surpluses were anticipated, and we</a:t>
          </a:r>
          <a:r>
            <a:rPr lang="en-US" sz="1200" baseline="0">
              <a:solidFill>
                <a:sysClr val="windowText" lastClr="000000"/>
              </a:solidFill>
              <a:latin typeface="+mn-lt"/>
              <a:ea typeface="+mn-ea"/>
              <a:cs typeface="+mn-cs"/>
            </a:rPr>
            <a:t> expect the same for 2021</a:t>
          </a:r>
          <a:r>
            <a:rPr lang="en-US" sz="1200">
              <a:solidFill>
                <a:sysClr val="windowText" lastClr="000000"/>
              </a:solidFill>
              <a:latin typeface="+mn-lt"/>
              <a:ea typeface="+mn-ea"/>
              <a:cs typeface="+mn-cs"/>
            </a:rPr>
            <a:t>.</a:t>
          </a:r>
        </a:p>
        <a:p>
          <a:r>
            <a:rPr lang="en-US" sz="1200">
              <a:solidFill>
                <a:sysClr val="windowText" lastClr="000000"/>
              </a:solidFill>
              <a:latin typeface="+mn-lt"/>
              <a:ea typeface="+mn-ea"/>
              <a:cs typeface="+mn-cs"/>
            </a:rPr>
            <a:t> </a:t>
          </a:r>
        </a:p>
        <a:p>
          <a:r>
            <a:rPr lang="en-US" sz="1200" b="1">
              <a:solidFill>
                <a:sysClr val="windowText" lastClr="000000"/>
              </a:solidFill>
              <a:latin typeface="+mn-lt"/>
              <a:ea typeface="+mn-ea"/>
              <a:cs typeface="+mn-cs"/>
            </a:rPr>
            <a:t>Revenues (page 13):</a:t>
          </a:r>
          <a:r>
            <a:rPr lang="en-US" sz="1200">
              <a:solidFill>
                <a:sysClr val="windowText" lastClr="000000"/>
              </a:solidFill>
              <a:latin typeface="+mn-lt"/>
              <a:ea typeface="+mn-ea"/>
              <a:cs typeface="+mn-cs"/>
            </a:rPr>
            <a:t>  The 2021 budget reflects a 1.0% increase in Billings to Members. For 2021,</a:t>
          </a:r>
          <a:r>
            <a:rPr lang="en-US" sz="1200" baseline="0">
              <a:solidFill>
                <a:sysClr val="windowText" lastClr="000000"/>
              </a:solidFill>
              <a:latin typeface="+mn-lt"/>
              <a:ea typeface="+mn-ea"/>
              <a:cs typeface="+mn-cs"/>
            </a:rPr>
            <a:t> other </a:t>
          </a:r>
          <a:r>
            <a:rPr lang="en-US" sz="1200">
              <a:solidFill>
                <a:sysClr val="windowText" lastClr="000000"/>
              </a:solidFill>
              <a:latin typeface="+mn-lt"/>
              <a:ea typeface="+mn-ea"/>
              <a:cs typeface="+mn-cs"/>
            </a:rPr>
            <a:t>projected revenue is approximately  the same. </a:t>
          </a:r>
        </a:p>
        <a:p>
          <a:endParaRPr lang="en-US" sz="1200">
            <a:solidFill>
              <a:sysClr val="windowText" lastClr="000000"/>
            </a:solidFill>
            <a:latin typeface="+mn-lt"/>
            <a:ea typeface="+mn-ea"/>
            <a:cs typeface="+mn-cs"/>
          </a:endParaRPr>
        </a:p>
        <a:p>
          <a:r>
            <a:rPr lang="en-US" sz="1200" b="1">
              <a:solidFill>
                <a:sysClr val="windowText" lastClr="000000"/>
              </a:solidFill>
              <a:latin typeface="+mn-lt"/>
              <a:ea typeface="+mn-ea"/>
              <a:cs typeface="+mn-cs"/>
            </a:rPr>
            <a:t>Personnel Costs (page 14):</a:t>
          </a:r>
          <a:r>
            <a:rPr lang="en-US" sz="1200">
              <a:solidFill>
                <a:sysClr val="windowText" lastClr="000000"/>
              </a:solidFill>
              <a:latin typeface="+mn-lt"/>
              <a:ea typeface="+mn-ea"/>
              <a:cs typeface="+mn-cs"/>
            </a:rPr>
            <a:t>  In 2020</a:t>
          </a:r>
          <a:r>
            <a:rPr lang="en-US" sz="1200" baseline="0">
              <a:solidFill>
                <a:sysClr val="windowText" lastClr="000000"/>
              </a:solidFill>
              <a:latin typeface="+mn-lt"/>
              <a:ea typeface="+mn-ea"/>
              <a:cs typeface="+mn-cs"/>
            </a:rPr>
            <a:t> a 2% increase had been budgeted representing a  2% merit increase.  We are proposing a 2% merit increase for 2021.</a:t>
          </a:r>
        </a:p>
        <a:p>
          <a:endParaRPr lang="en-US" sz="1100" baseline="0">
            <a:solidFill>
              <a:sysClr val="windowText" lastClr="000000"/>
            </a:solidFill>
            <a:latin typeface="+mn-lt"/>
            <a:ea typeface="+mn-ea"/>
            <a:cs typeface="+mn-cs"/>
          </a:endParaRPr>
        </a:p>
        <a:p>
          <a:endParaRPr lang="en-US" sz="1100">
            <a:solidFill>
              <a:sysClr val="windowText" lastClr="000000"/>
            </a:solidFill>
            <a:latin typeface="+mn-lt"/>
            <a:ea typeface="+mn-ea"/>
            <a:cs typeface="+mn-cs"/>
          </a:endParaRPr>
        </a:p>
        <a:p>
          <a:endParaRPr 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19050</xdr:rowOff>
        </xdr:from>
        <xdr:to>
          <xdr:col>8</xdr:col>
          <xdr:colOff>542925</xdr:colOff>
          <xdr:row>50</xdr:row>
          <xdr:rowOff>123825</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9525</xdr:rowOff>
        </xdr:from>
        <xdr:to>
          <xdr:col>8</xdr:col>
          <xdr:colOff>533400</xdr:colOff>
          <xdr:row>53</xdr:row>
          <xdr:rowOff>142875</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9525</xdr:rowOff>
        </xdr:from>
        <xdr:to>
          <xdr:col>8</xdr:col>
          <xdr:colOff>533400</xdr:colOff>
          <xdr:row>53</xdr:row>
          <xdr:rowOff>152400</xdr:rowOff>
        </xdr:to>
        <xdr:sp macro="" textlink="">
          <xdr:nvSpPr>
            <xdr:cNvPr id="8196" name="Object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123825</xdr:colOff>
          <xdr:row>54</xdr:row>
          <xdr:rowOff>0</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600-0000015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47625</xdr:colOff>
          <xdr:row>54</xdr:row>
          <xdr:rowOff>95250</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700-00000154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47625</xdr:rowOff>
        </xdr:from>
        <xdr:to>
          <xdr:col>9</xdr:col>
          <xdr:colOff>523875</xdr:colOff>
          <xdr:row>46</xdr:row>
          <xdr:rowOff>57150</xdr:rowOff>
        </xdr:to>
        <xdr:sp macro="" textlink="">
          <xdr:nvSpPr>
            <xdr:cNvPr id="24579" name="Object 3" hidden="1">
              <a:extLst>
                <a:ext uri="{63B3BB69-23CF-44E3-9099-C40C66FF867C}">
                  <a14:compatExt spid="_x0000_s24579"/>
                </a:ext>
                <a:ext uri="{FF2B5EF4-FFF2-40B4-BE49-F238E27FC236}">
                  <a16:creationId xmlns:a16="http://schemas.microsoft.com/office/drawing/2014/main" id="{00000000-0008-0000-0800-0000036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Microsoft_Word_97_-_2003_Document1.doc"/></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3.emf"/><Relationship Id="rId4" Type="http://schemas.openxmlformats.org/officeDocument/2006/relationships/oleObject" Target="../embeddings/Microsoft_Word_97_-_2003_Document2.doc"/></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4.emf"/><Relationship Id="rId4" Type="http://schemas.openxmlformats.org/officeDocument/2006/relationships/oleObject" Target="../embeddings/Microsoft_Word_97_-_2003_Document3.doc"/></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5.emf"/><Relationship Id="rId4" Type="http://schemas.openxmlformats.org/officeDocument/2006/relationships/oleObject" Target="../embeddings/Microsoft_Word_97_-_2003_Document4.doc"/></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image" Target="../media/image6.emf"/><Relationship Id="rId4" Type="http://schemas.openxmlformats.org/officeDocument/2006/relationships/oleObject" Target="../embeddings/Microsoft_Word_97_-_2003_Document5.doc"/></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image" Target="../media/image7.emf"/><Relationship Id="rId4" Type="http://schemas.openxmlformats.org/officeDocument/2006/relationships/oleObject" Target="../embeddings/Microsoft_Word_97_-_2003_Document6.doc"/></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image" Target="../media/image8.emf"/><Relationship Id="rId4" Type="http://schemas.openxmlformats.org/officeDocument/2006/relationships/oleObject" Target="../embeddings/Microsoft_Word_97_-_2003_Document7.doc"/></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opLeftCell="A7" zoomScaleNormal="100" workbookViewId="0">
      <selection activeCell="M20" sqref="M20"/>
    </sheetView>
  </sheetViews>
  <sheetFormatPr defaultColWidth="8.85546875" defaultRowHeight="12.75" x14ac:dyDescent="0.2"/>
  <cols>
    <col min="2" max="2" width="9" customWidth="1"/>
  </cols>
  <sheetData/>
  <phoneticPr fontId="2" type="noConversion"/>
  <pageMargins left="0.45" right="0.25" top="0.38" bottom="0.2" header="0.34" footer="0.16"/>
  <pageSetup orientation="portrait" r:id="rId1"/>
  <headerFooter alignWithMargins="0"/>
  <drawing r:id="rId2"/>
  <legacyDrawing r:id="rId3"/>
  <oleObjects>
    <mc:AlternateContent xmlns:mc="http://schemas.openxmlformats.org/markup-compatibility/2006">
      <mc:Choice Requires="x14">
        <oleObject progId="Document" shapeId="1025" r:id="rId4">
          <objectPr defaultSize="0" autoPict="0" r:id="rId5">
            <anchor moveWithCells="1">
              <from>
                <xdr:col>0</xdr:col>
                <xdr:colOff>0</xdr:colOff>
                <xdr:row>1</xdr:row>
                <xdr:rowOff>104775</xdr:rowOff>
              </from>
              <to>
                <xdr:col>10</xdr:col>
                <xdr:colOff>238125</xdr:colOff>
                <xdr:row>53</xdr:row>
                <xdr:rowOff>0</xdr:rowOff>
              </to>
            </anchor>
          </objectPr>
        </oleObject>
      </mc:Choice>
      <mc:Fallback>
        <oleObject progId="Document"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48"/>
  <sheetViews>
    <sheetView zoomScaleNormal="100" workbookViewId="0">
      <selection activeCell="G41" sqref="G41"/>
    </sheetView>
  </sheetViews>
  <sheetFormatPr defaultColWidth="9.140625" defaultRowHeight="12.75" x14ac:dyDescent="0.2"/>
  <cols>
    <col min="1" max="2" width="10" style="360" customWidth="1"/>
    <col min="3" max="3" width="8.7109375" style="360" customWidth="1"/>
    <col min="4" max="5" width="10" style="361" customWidth="1"/>
    <col min="6" max="7" width="5.7109375" style="361" customWidth="1"/>
    <col min="8" max="9" width="10" style="361" customWidth="1"/>
    <col min="10" max="10" width="8.7109375" style="360" customWidth="1"/>
    <col min="11" max="12" width="10" style="361" customWidth="1"/>
    <col min="13" max="16384" width="9.140625" style="360"/>
  </cols>
  <sheetData>
    <row r="1" spans="1:12" ht="26.25" x14ac:dyDescent="0.4">
      <c r="A1" s="416" t="s">
        <v>213</v>
      </c>
      <c r="B1" s="416"/>
      <c r="C1" s="416"/>
      <c r="D1" s="416"/>
      <c r="E1" s="416"/>
      <c r="F1" s="416"/>
      <c r="G1" s="416"/>
      <c r="H1" s="416"/>
      <c r="I1" s="416"/>
      <c r="J1" s="416"/>
      <c r="K1" s="416"/>
      <c r="L1" s="416"/>
    </row>
    <row r="2" spans="1:12" ht="18.75" x14ac:dyDescent="0.3">
      <c r="A2" s="423" t="s">
        <v>160</v>
      </c>
      <c r="B2" s="423"/>
      <c r="C2" s="423"/>
      <c r="D2" s="423"/>
      <c r="E2" s="423"/>
      <c r="F2" s="423"/>
      <c r="G2" s="423"/>
      <c r="H2" s="423"/>
      <c r="I2" s="423"/>
      <c r="J2" s="423"/>
      <c r="K2" s="423"/>
      <c r="L2" s="423"/>
    </row>
    <row r="3" spans="1:12" ht="19.5" customHeight="1" thickBot="1" x14ac:dyDescent="0.25"/>
    <row r="4" spans="1:12" ht="12.75" customHeight="1" thickTop="1" x14ac:dyDescent="0.2">
      <c r="D4" s="362"/>
      <c r="E4" s="363"/>
      <c r="F4" s="363"/>
      <c r="G4" s="363"/>
      <c r="H4" s="363"/>
      <c r="I4" s="364"/>
    </row>
    <row r="5" spans="1:12" ht="12.75" customHeight="1" x14ac:dyDescent="0.2">
      <c r="D5" s="417" t="s">
        <v>161</v>
      </c>
      <c r="E5" s="422"/>
      <c r="F5" s="422"/>
      <c r="G5" s="422"/>
      <c r="H5" s="422"/>
      <c r="I5" s="418"/>
    </row>
    <row r="6" spans="1:12" ht="12.75" customHeight="1" x14ac:dyDescent="0.2">
      <c r="D6" s="417" t="s">
        <v>162</v>
      </c>
      <c r="E6" s="422"/>
      <c r="F6" s="422"/>
      <c r="G6" s="422"/>
      <c r="H6" s="422"/>
      <c r="I6" s="418"/>
    </row>
    <row r="7" spans="1:12" ht="12.75" customHeight="1" thickBot="1" x14ac:dyDescent="0.25">
      <c r="D7" s="365"/>
      <c r="E7" s="366"/>
      <c r="F7" s="366"/>
      <c r="G7" s="366"/>
      <c r="H7" s="366"/>
      <c r="I7" s="367"/>
    </row>
    <row r="8" spans="1:12" ht="12.75" customHeight="1" thickTop="1" thickBot="1" x14ac:dyDescent="0.25">
      <c r="D8" s="77"/>
      <c r="E8" s="77"/>
      <c r="F8" s="368"/>
      <c r="G8" s="77"/>
      <c r="H8" s="81"/>
      <c r="I8" s="77"/>
    </row>
    <row r="9" spans="1:12" ht="12.75" customHeight="1" thickTop="1" x14ac:dyDescent="0.2">
      <c r="D9" s="362"/>
      <c r="E9" s="363"/>
      <c r="F9" s="363"/>
      <c r="G9" s="363"/>
      <c r="H9" s="363"/>
      <c r="I9" s="364"/>
    </row>
    <row r="10" spans="1:12" ht="12.75" customHeight="1" x14ac:dyDescent="0.2">
      <c r="D10" s="417" t="s">
        <v>163</v>
      </c>
      <c r="E10" s="422"/>
      <c r="F10" s="422"/>
      <c r="G10" s="422"/>
      <c r="H10" s="422"/>
      <c r="I10" s="418"/>
    </row>
    <row r="11" spans="1:12" ht="12.75" customHeight="1" x14ac:dyDescent="0.2">
      <c r="D11" s="417" t="s">
        <v>164</v>
      </c>
      <c r="E11" s="422"/>
      <c r="F11" s="422"/>
      <c r="G11" s="422"/>
      <c r="H11" s="422"/>
      <c r="I11" s="418"/>
    </row>
    <row r="12" spans="1:12" ht="12.75" customHeight="1" thickBot="1" x14ac:dyDescent="0.25">
      <c r="D12" s="365"/>
      <c r="E12" s="366"/>
      <c r="F12" s="366"/>
      <c r="G12" s="366"/>
      <c r="H12" s="366"/>
      <c r="I12" s="367"/>
      <c r="K12" s="360"/>
    </row>
    <row r="13" spans="1:12" ht="12.75" customHeight="1" thickTop="1" thickBot="1" x14ac:dyDescent="0.25">
      <c r="A13" s="369"/>
      <c r="B13" s="370"/>
      <c r="D13" s="77"/>
      <c r="E13" s="77"/>
      <c r="F13" s="364"/>
      <c r="G13" s="77"/>
      <c r="H13" s="81"/>
      <c r="I13" s="77"/>
      <c r="K13" s="369"/>
      <c r="L13" s="370"/>
    </row>
    <row r="14" spans="1:12" ht="12.75" customHeight="1" thickTop="1" x14ac:dyDescent="0.2">
      <c r="A14" s="417" t="s">
        <v>129</v>
      </c>
      <c r="B14" s="418"/>
      <c r="D14" s="371"/>
      <c r="E14" s="372"/>
      <c r="F14" s="372"/>
      <c r="G14" s="372"/>
      <c r="H14" s="372"/>
      <c r="I14" s="373"/>
      <c r="K14" s="417" t="s">
        <v>202</v>
      </c>
      <c r="L14" s="418"/>
    </row>
    <row r="15" spans="1:12" ht="12.75" customHeight="1" thickBot="1" x14ac:dyDescent="0.25">
      <c r="A15" s="417" t="s">
        <v>198</v>
      </c>
      <c r="B15" s="418"/>
      <c r="D15" s="417" t="s">
        <v>165</v>
      </c>
      <c r="E15" s="422"/>
      <c r="F15" s="422"/>
      <c r="G15" s="422"/>
      <c r="H15" s="422"/>
      <c r="I15" s="418"/>
      <c r="J15" s="374"/>
      <c r="K15" s="417" t="s">
        <v>179</v>
      </c>
      <c r="L15" s="418"/>
    </row>
    <row r="16" spans="1:12" ht="12.75" customHeight="1" thickTop="1" thickBot="1" x14ac:dyDescent="0.25">
      <c r="A16" s="424"/>
      <c r="B16" s="425"/>
      <c r="C16" s="375"/>
      <c r="D16" s="419"/>
      <c r="E16" s="420"/>
      <c r="F16" s="420"/>
      <c r="G16" s="420"/>
      <c r="H16" s="420"/>
      <c r="I16" s="421"/>
      <c r="J16" s="376"/>
      <c r="K16" s="365"/>
      <c r="L16" s="367"/>
    </row>
    <row r="17" spans="1:12" ht="12.75" customHeight="1" thickTop="1" thickBot="1" x14ac:dyDescent="0.25">
      <c r="A17" s="426"/>
      <c r="B17" s="426"/>
      <c r="C17" s="376"/>
      <c r="D17" s="377"/>
      <c r="E17" s="378"/>
      <c r="F17" s="378"/>
      <c r="G17" s="378"/>
      <c r="H17" s="378"/>
      <c r="I17" s="379"/>
      <c r="K17" s="380"/>
      <c r="L17" s="77"/>
    </row>
    <row r="18" spans="1:12" ht="12.75" customHeight="1" thickTop="1" x14ac:dyDescent="0.2">
      <c r="A18" s="369"/>
      <c r="B18" s="370"/>
      <c r="C18" s="381"/>
      <c r="D18" s="383"/>
      <c r="E18" s="382"/>
      <c r="F18" s="383"/>
      <c r="G18" s="382"/>
      <c r="H18" s="382"/>
      <c r="I18" s="382"/>
      <c r="K18" s="384"/>
      <c r="L18" s="364"/>
    </row>
    <row r="19" spans="1:12" ht="12.75" customHeight="1" thickBot="1" x14ac:dyDescent="0.25">
      <c r="A19" s="417" t="s">
        <v>352</v>
      </c>
      <c r="B19" s="418"/>
      <c r="C19" s="389"/>
      <c r="D19" s="385"/>
      <c r="E19" s="382"/>
      <c r="F19" s="383"/>
      <c r="G19" s="382"/>
      <c r="H19" s="382"/>
      <c r="I19" s="382"/>
      <c r="K19" s="417" t="s">
        <v>203</v>
      </c>
      <c r="L19" s="418"/>
    </row>
    <row r="20" spans="1:12" ht="12.75" customHeight="1" thickTop="1" thickBot="1" x14ac:dyDescent="0.25">
      <c r="A20" s="417" t="s">
        <v>179</v>
      </c>
      <c r="B20" s="418"/>
      <c r="D20" s="382"/>
      <c r="E20" s="382"/>
      <c r="F20" s="383"/>
      <c r="G20" s="382"/>
      <c r="H20" s="382"/>
      <c r="I20" s="382"/>
      <c r="K20" s="365"/>
      <c r="L20" s="367"/>
    </row>
    <row r="21" spans="1:12" ht="12.75" customHeight="1" thickTop="1" thickBot="1" x14ac:dyDescent="0.25">
      <c r="A21" s="424"/>
      <c r="B21" s="425"/>
      <c r="D21" s="382"/>
      <c r="E21" s="382"/>
      <c r="F21" s="383"/>
      <c r="G21" s="382"/>
      <c r="H21" s="382"/>
      <c r="I21" s="382"/>
    </row>
    <row r="22" spans="1:12" ht="12.75" customHeight="1" thickTop="1" thickBot="1" x14ac:dyDescent="0.25">
      <c r="F22" s="385"/>
      <c r="G22" s="382"/>
      <c r="H22" s="382"/>
      <c r="K22" s="77"/>
      <c r="L22" s="386"/>
    </row>
    <row r="23" spans="1:12" ht="12.75" customHeight="1" thickTop="1" thickBot="1" x14ac:dyDescent="0.25">
      <c r="B23" s="375"/>
      <c r="C23" s="387"/>
      <c r="D23" s="388"/>
      <c r="E23" s="369"/>
      <c r="F23" s="388"/>
      <c r="G23" s="388"/>
      <c r="H23" s="370"/>
      <c r="I23" s="369"/>
      <c r="J23" s="387"/>
      <c r="K23" s="364"/>
      <c r="L23" s="77"/>
    </row>
    <row r="24" spans="1:12" ht="12.75" customHeight="1" thickTop="1" x14ac:dyDescent="0.2">
      <c r="A24" s="375"/>
      <c r="B24" s="387"/>
      <c r="C24" s="387"/>
      <c r="D24" s="388"/>
      <c r="E24" s="370"/>
      <c r="F24" s="382"/>
      <c r="G24" s="382"/>
      <c r="H24" s="369"/>
      <c r="I24" s="388"/>
      <c r="J24" s="387"/>
      <c r="K24" s="363"/>
      <c r="L24" s="364"/>
    </row>
    <row r="25" spans="1:12" ht="12.75" customHeight="1" x14ac:dyDescent="0.2">
      <c r="A25" s="417" t="s">
        <v>180</v>
      </c>
      <c r="B25" s="422"/>
      <c r="C25" s="422"/>
      <c r="D25" s="422"/>
      <c r="E25" s="418"/>
      <c r="F25" s="382"/>
      <c r="G25" s="382"/>
      <c r="H25" s="417" t="s">
        <v>307</v>
      </c>
      <c r="I25" s="422"/>
      <c r="J25" s="422"/>
      <c r="K25" s="422"/>
      <c r="L25" s="418"/>
    </row>
    <row r="26" spans="1:12" ht="12.75" customHeight="1" thickBot="1" x14ac:dyDescent="0.25">
      <c r="A26" s="389"/>
      <c r="B26" s="374"/>
      <c r="C26" s="374"/>
      <c r="D26" s="390"/>
      <c r="E26" s="385"/>
      <c r="F26" s="382"/>
      <c r="G26" s="382"/>
      <c r="H26" s="391"/>
      <c r="I26" s="390"/>
      <c r="J26" s="374"/>
      <c r="K26" s="390"/>
      <c r="L26" s="385"/>
    </row>
    <row r="27" spans="1:12" ht="12.75" customHeight="1" thickTop="1" thickBot="1" x14ac:dyDescent="0.25">
      <c r="A27" s="392"/>
      <c r="E27" s="393"/>
      <c r="F27" s="382"/>
      <c r="G27" s="382"/>
      <c r="I27" s="391"/>
      <c r="L27" s="393"/>
    </row>
    <row r="28" spans="1:12" ht="12.75" customHeight="1" thickTop="1" x14ac:dyDescent="0.2">
      <c r="A28" s="384"/>
      <c r="B28" s="394"/>
      <c r="C28" s="72"/>
      <c r="D28" s="427" t="s">
        <v>343</v>
      </c>
      <c r="E28" s="428"/>
      <c r="F28" s="382"/>
      <c r="G28" s="382"/>
      <c r="H28" s="362" t="s">
        <v>351</v>
      </c>
      <c r="I28" s="364" t="s">
        <v>167</v>
      </c>
      <c r="J28" s="72"/>
      <c r="K28" s="362" t="s">
        <v>351</v>
      </c>
      <c r="L28" s="364" t="s">
        <v>166</v>
      </c>
    </row>
    <row r="29" spans="1:12" ht="12.75" customHeight="1" x14ac:dyDescent="0.2">
      <c r="A29" s="417" t="s">
        <v>342</v>
      </c>
      <c r="B29" s="418"/>
      <c r="C29" s="72"/>
      <c r="D29" s="429"/>
      <c r="E29" s="430"/>
      <c r="F29" s="382"/>
      <c r="G29" s="382"/>
      <c r="H29" s="395" t="s">
        <v>319</v>
      </c>
      <c r="I29" s="396" t="s">
        <v>167</v>
      </c>
      <c r="J29" s="72"/>
      <c r="K29" s="395" t="s">
        <v>349</v>
      </c>
      <c r="L29" s="396" t="s">
        <v>166</v>
      </c>
    </row>
    <row r="30" spans="1:12" ht="12.75" customHeight="1" thickBot="1" x14ac:dyDescent="0.25">
      <c r="A30" s="397"/>
      <c r="B30" s="398"/>
      <c r="C30" s="72"/>
      <c r="D30" s="431"/>
      <c r="E30" s="432"/>
      <c r="F30" s="382"/>
      <c r="G30" s="382"/>
      <c r="H30" s="395"/>
      <c r="I30" s="396"/>
      <c r="J30" s="72"/>
      <c r="K30" s="395"/>
      <c r="L30" s="396"/>
    </row>
    <row r="31" spans="1:12" ht="12.75" customHeight="1" thickTop="1" thickBot="1" x14ac:dyDescent="0.25">
      <c r="A31" s="376"/>
      <c r="B31" s="399"/>
      <c r="E31" s="400"/>
      <c r="F31" s="382"/>
      <c r="G31" s="382"/>
      <c r="H31" s="395"/>
      <c r="I31" s="396"/>
      <c r="J31" s="72"/>
      <c r="K31" s="395"/>
      <c r="L31" s="396"/>
    </row>
    <row r="32" spans="1:12" ht="12.75" customHeight="1" thickTop="1" x14ac:dyDescent="0.2">
      <c r="A32" s="362" t="s">
        <v>347</v>
      </c>
      <c r="B32" s="364" t="s">
        <v>168</v>
      </c>
      <c r="C32" s="72"/>
      <c r="D32" s="362" t="s">
        <v>308</v>
      </c>
      <c r="E32" s="364" t="s">
        <v>183</v>
      </c>
      <c r="F32" s="81"/>
      <c r="G32" s="81"/>
      <c r="H32" s="395"/>
      <c r="I32" s="396"/>
      <c r="J32" s="72"/>
      <c r="K32" s="395"/>
      <c r="L32" s="396"/>
    </row>
    <row r="33" spans="1:12" ht="12.75" customHeight="1" x14ac:dyDescent="0.2">
      <c r="A33" s="395" t="s">
        <v>324</v>
      </c>
      <c r="B33" s="396" t="s">
        <v>168</v>
      </c>
      <c r="C33" s="72"/>
      <c r="D33" s="395" t="s">
        <v>199</v>
      </c>
      <c r="E33" s="396" t="s">
        <v>183</v>
      </c>
      <c r="F33" s="81"/>
      <c r="G33" s="81"/>
      <c r="H33" s="395"/>
      <c r="I33" s="396"/>
      <c r="J33" s="72"/>
      <c r="K33" s="395"/>
      <c r="L33" s="396"/>
    </row>
    <row r="34" spans="1:12" ht="12.75" customHeight="1" thickBot="1" x14ac:dyDescent="0.25">
      <c r="A34" s="395" t="s">
        <v>348</v>
      </c>
      <c r="B34" s="396" t="s">
        <v>345</v>
      </c>
      <c r="C34" s="72"/>
      <c r="D34" s="395"/>
      <c r="E34" s="396"/>
      <c r="F34" s="81"/>
      <c r="G34" s="81"/>
      <c r="H34" s="424" t="s">
        <v>310</v>
      </c>
      <c r="I34" s="425"/>
      <c r="J34" s="72"/>
      <c r="K34" s="424" t="s">
        <v>323</v>
      </c>
      <c r="L34" s="425"/>
    </row>
    <row r="35" spans="1:12" ht="12.75" customHeight="1" thickTop="1" x14ac:dyDescent="0.2">
      <c r="A35" s="395" t="s">
        <v>319</v>
      </c>
      <c r="B35" s="396" t="s">
        <v>345</v>
      </c>
      <c r="C35" s="72"/>
      <c r="D35" s="395"/>
      <c r="E35" s="396"/>
      <c r="F35" s="81"/>
      <c r="G35" s="81"/>
      <c r="H35" s="360"/>
      <c r="I35" s="360"/>
      <c r="K35" s="360"/>
      <c r="L35" s="360"/>
    </row>
    <row r="36" spans="1:12" ht="12.75" customHeight="1" x14ac:dyDescent="0.2">
      <c r="A36" s="395"/>
      <c r="B36" s="396"/>
      <c r="C36" s="72"/>
      <c r="D36" s="395"/>
      <c r="E36" s="396"/>
      <c r="F36" s="81"/>
      <c r="G36" s="81"/>
      <c r="H36" s="360"/>
      <c r="I36" s="360"/>
      <c r="K36" s="360"/>
      <c r="L36" s="360"/>
    </row>
    <row r="37" spans="1:12" ht="12.75" customHeight="1" x14ac:dyDescent="0.2">
      <c r="A37" s="401"/>
      <c r="B37" s="402"/>
      <c r="C37" s="72"/>
      <c r="D37" s="395"/>
      <c r="E37" s="396"/>
      <c r="F37" s="81"/>
      <c r="G37" s="81"/>
      <c r="H37" s="360"/>
      <c r="I37" s="403" t="s">
        <v>167</v>
      </c>
      <c r="J37" s="404" t="s">
        <v>171</v>
      </c>
      <c r="K37" s="405"/>
      <c r="L37" s="406"/>
    </row>
    <row r="38" spans="1:12" ht="12.75" customHeight="1" thickBot="1" x14ac:dyDescent="0.25">
      <c r="A38" s="424" t="s">
        <v>350</v>
      </c>
      <c r="B38" s="425"/>
      <c r="C38" s="72"/>
      <c r="D38" s="424" t="s">
        <v>344</v>
      </c>
      <c r="E38" s="425"/>
      <c r="F38" s="81"/>
      <c r="G38" s="81"/>
      <c r="H38" s="360"/>
      <c r="I38" s="407" t="s">
        <v>166</v>
      </c>
      <c r="J38" s="408" t="s">
        <v>170</v>
      </c>
      <c r="K38" s="81"/>
      <c r="L38" s="409"/>
    </row>
    <row r="39" spans="1:12" ht="12.75" customHeight="1" thickTop="1" x14ac:dyDescent="0.2">
      <c r="I39" s="407" t="s">
        <v>345</v>
      </c>
      <c r="J39" s="408" t="s">
        <v>346</v>
      </c>
      <c r="K39" s="81"/>
      <c r="L39" s="409"/>
    </row>
    <row r="40" spans="1:12" ht="12.75" customHeight="1" x14ac:dyDescent="0.2">
      <c r="E40" s="360"/>
      <c r="F40" s="360"/>
      <c r="G40" s="360"/>
      <c r="H40" s="360"/>
      <c r="I40" s="407" t="s">
        <v>183</v>
      </c>
      <c r="J40" s="408" t="s">
        <v>184</v>
      </c>
      <c r="K40" s="81"/>
      <c r="L40" s="409"/>
    </row>
    <row r="41" spans="1:12" ht="12.75" customHeight="1" x14ac:dyDescent="0.2">
      <c r="E41" s="360"/>
      <c r="F41" s="360"/>
      <c r="G41" s="360"/>
      <c r="H41" s="360"/>
      <c r="I41" s="407" t="s">
        <v>168</v>
      </c>
      <c r="J41" s="408" t="s">
        <v>169</v>
      </c>
      <c r="K41" s="81"/>
      <c r="L41" s="409"/>
    </row>
    <row r="42" spans="1:12" ht="12.75" customHeight="1" x14ac:dyDescent="0.2">
      <c r="E42" s="360"/>
      <c r="F42" s="360"/>
      <c r="G42" s="360"/>
      <c r="H42" s="360"/>
      <c r="I42" s="410" t="s">
        <v>172</v>
      </c>
      <c r="J42" s="408" t="s">
        <v>173</v>
      </c>
      <c r="K42" s="81"/>
      <c r="L42" s="409"/>
    </row>
    <row r="43" spans="1:12" ht="12.75" customHeight="1" x14ac:dyDescent="0.2">
      <c r="E43" s="360"/>
      <c r="F43" s="360"/>
      <c r="G43" s="360"/>
      <c r="H43" s="360"/>
      <c r="I43" s="410" t="s">
        <v>174</v>
      </c>
      <c r="J43" s="408" t="s">
        <v>175</v>
      </c>
      <c r="K43" s="81"/>
      <c r="L43" s="409"/>
    </row>
    <row r="44" spans="1:12" ht="12.75" customHeight="1" x14ac:dyDescent="0.2">
      <c r="E44" s="360"/>
      <c r="F44" s="360"/>
      <c r="G44" s="360"/>
      <c r="H44" s="360"/>
      <c r="I44" s="411" t="s">
        <v>176</v>
      </c>
      <c r="J44" s="412" t="s">
        <v>212</v>
      </c>
      <c r="K44" s="413"/>
      <c r="L44" s="414"/>
    </row>
    <row r="45" spans="1:12" ht="12.75" customHeight="1" x14ac:dyDescent="0.2">
      <c r="E45" s="360"/>
      <c r="F45" s="360"/>
      <c r="G45" s="360"/>
      <c r="H45" s="360"/>
    </row>
    <row r="46" spans="1:12" ht="12.75" customHeight="1" x14ac:dyDescent="0.2">
      <c r="E46" s="360"/>
      <c r="F46" s="360"/>
      <c r="G46" s="360"/>
      <c r="H46" s="360"/>
    </row>
    <row r="47" spans="1:12" ht="12.75" customHeight="1" x14ac:dyDescent="0.2">
      <c r="F47" s="360"/>
    </row>
    <row r="48" spans="1:12" x14ac:dyDescent="0.2">
      <c r="I48" s="360"/>
      <c r="K48" s="360"/>
      <c r="L48" s="360"/>
    </row>
  </sheetData>
  <mergeCells count="26">
    <mergeCell ref="K34:L34"/>
    <mergeCell ref="A38:B38"/>
    <mergeCell ref="D38:E38"/>
    <mergeCell ref="H34:I34"/>
    <mergeCell ref="A15:B15"/>
    <mergeCell ref="A16:B16"/>
    <mergeCell ref="A17:B17"/>
    <mergeCell ref="A25:E25"/>
    <mergeCell ref="H25:L25"/>
    <mergeCell ref="A19:B19"/>
    <mergeCell ref="A20:B20"/>
    <mergeCell ref="A21:B21"/>
    <mergeCell ref="K19:L19"/>
    <mergeCell ref="A29:B29"/>
    <mergeCell ref="D28:E30"/>
    <mergeCell ref="A1:L1"/>
    <mergeCell ref="K15:L15"/>
    <mergeCell ref="D16:I16"/>
    <mergeCell ref="D15:I15"/>
    <mergeCell ref="A2:L2"/>
    <mergeCell ref="D5:I5"/>
    <mergeCell ref="D6:I6"/>
    <mergeCell ref="D10:I10"/>
    <mergeCell ref="D11:I11"/>
    <mergeCell ref="A14:B14"/>
    <mergeCell ref="K14:L14"/>
  </mergeCells>
  <phoneticPr fontId="2" type="noConversion"/>
  <pageMargins left="1.33" right="0.23" top="0.17" bottom="0.17" header="0.18" footer="0.17"/>
  <pageSetup orientation="landscape" r:id="rId1"/>
  <headerFooter alignWithMargins="0">
    <oddFooter>&amp;C8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9"/>
  <sheetViews>
    <sheetView zoomScaleNormal="100" workbookViewId="0">
      <selection activeCell="O21" sqref="O21"/>
    </sheetView>
  </sheetViews>
  <sheetFormatPr defaultColWidth="8.85546875" defaultRowHeight="12.75" x14ac:dyDescent="0.2"/>
  <cols>
    <col min="1" max="1" width="8.28515625" style="49" customWidth="1"/>
    <col min="2" max="9" width="12.7109375" style="117" customWidth="1"/>
    <col min="10" max="16384" width="8.85546875" style="7"/>
  </cols>
  <sheetData>
    <row r="1" spans="1:9" ht="43.5" customHeight="1" x14ac:dyDescent="0.25">
      <c r="A1" s="7"/>
      <c r="B1" s="122" t="s">
        <v>208</v>
      </c>
      <c r="C1" s="122" t="s">
        <v>209</v>
      </c>
      <c r="D1" s="122" t="s">
        <v>159</v>
      </c>
    </row>
    <row r="2" spans="1:9" ht="15" x14ac:dyDescent="0.25">
      <c r="A2" s="102">
        <v>2008</v>
      </c>
      <c r="B2" s="127">
        <v>11908</v>
      </c>
      <c r="C2" s="121">
        <v>4424</v>
      </c>
      <c r="D2" s="121">
        <v>6909</v>
      </c>
    </row>
    <row r="3" spans="1:9" ht="15" x14ac:dyDescent="0.25">
      <c r="A3" s="102">
        <v>2009</v>
      </c>
      <c r="B3" s="127">
        <v>11811</v>
      </c>
      <c r="C3" s="121">
        <v>5059</v>
      </c>
      <c r="D3" s="121">
        <v>6245</v>
      </c>
    </row>
    <row r="4" spans="1:9" ht="15" x14ac:dyDescent="0.25">
      <c r="A4" s="102">
        <v>2010</v>
      </c>
      <c r="B4" s="127">
        <v>13044</v>
      </c>
      <c r="C4" s="121">
        <v>5273</v>
      </c>
      <c r="D4" s="121">
        <v>7065</v>
      </c>
    </row>
    <row r="5" spans="1:9" ht="15" x14ac:dyDescent="0.25">
      <c r="A5" s="102">
        <v>2011</v>
      </c>
      <c r="B5" s="127">
        <v>12725</v>
      </c>
      <c r="C5" s="121">
        <v>5552</v>
      </c>
      <c r="D5" s="121">
        <v>6269</v>
      </c>
    </row>
    <row r="6" spans="1:9" ht="15" x14ac:dyDescent="0.25">
      <c r="A6" s="102">
        <v>2012</v>
      </c>
      <c r="B6" s="127">
        <v>12114</v>
      </c>
      <c r="C6" s="121">
        <v>6070</v>
      </c>
      <c r="D6" s="121">
        <v>5359</v>
      </c>
    </row>
    <row r="7" spans="1:9" x14ac:dyDescent="0.2">
      <c r="A7" s="49">
        <v>2013</v>
      </c>
      <c r="B7" s="117">
        <v>12589</v>
      </c>
      <c r="C7" s="117">
        <v>5907</v>
      </c>
      <c r="D7" s="117">
        <v>5475</v>
      </c>
    </row>
    <row r="8" spans="1:9" x14ac:dyDescent="0.2">
      <c r="A8" s="49">
        <v>2014</v>
      </c>
      <c r="B8" s="117">
        <v>11249</v>
      </c>
      <c r="C8" s="117">
        <v>6714</v>
      </c>
      <c r="D8" s="117">
        <v>3913</v>
      </c>
    </row>
    <row r="9" spans="1:9" x14ac:dyDescent="0.2">
      <c r="A9" s="49">
        <v>2015</v>
      </c>
      <c r="B9" s="164">
        <v>10258</v>
      </c>
      <c r="C9" s="164">
        <v>7317</v>
      </c>
      <c r="D9" s="164">
        <v>2262</v>
      </c>
    </row>
    <row r="10" spans="1:9" x14ac:dyDescent="0.2">
      <c r="A10" s="289">
        <v>2016</v>
      </c>
      <c r="B10" s="290">
        <v>9369</v>
      </c>
      <c r="C10" s="290">
        <v>6950</v>
      </c>
      <c r="D10" s="290">
        <v>1721</v>
      </c>
      <c r="E10" s="231"/>
      <c r="F10" s="231"/>
      <c r="G10" s="231"/>
      <c r="H10" s="231"/>
      <c r="I10" s="231"/>
    </row>
    <row r="11" spans="1:9" x14ac:dyDescent="0.2">
      <c r="A11" s="289">
        <v>2017</v>
      </c>
      <c r="B11" s="290">
        <v>9191</v>
      </c>
      <c r="C11" s="290">
        <v>6791</v>
      </c>
      <c r="D11" s="290">
        <v>1664</v>
      </c>
    </row>
    <row r="12" spans="1:9" x14ac:dyDescent="0.2">
      <c r="A12" s="289">
        <v>2018</v>
      </c>
      <c r="B12" s="290">
        <v>9307</v>
      </c>
      <c r="C12" s="290">
        <v>7039</v>
      </c>
      <c r="D12" s="290">
        <v>1395</v>
      </c>
      <c r="E12" s="300"/>
      <c r="F12" s="300"/>
      <c r="G12" s="300"/>
      <c r="H12" s="300"/>
      <c r="I12" s="300"/>
    </row>
    <row r="13" spans="1:9" x14ac:dyDescent="0.2">
      <c r="A13" s="289">
        <v>2019</v>
      </c>
      <c r="B13" s="290">
        <v>10012</v>
      </c>
      <c r="C13" s="290">
        <v>7384</v>
      </c>
      <c r="D13" s="290">
        <v>1802</v>
      </c>
    </row>
    <row r="21" spans="1:9" ht="41.25" customHeight="1" x14ac:dyDescent="0.2">
      <c r="A21" s="7"/>
      <c r="B21" s="7"/>
      <c r="C21" s="7"/>
      <c r="D21" s="7"/>
      <c r="E21" s="7"/>
      <c r="F21" s="7"/>
      <c r="I21" s="7"/>
    </row>
    <row r="22" spans="1:9" x14ac:dyDescent="0.2">
      <c r="A22" s="7"/>
      <c r="B22" s="7"/>
      <c r="C22" s="7"/>
      <c r="D22" s="7"/>
      <c r="E22" s="7"/>
      <c r="F22" s="7"/>
      <c r="G22" s="7"/>
      <c r="H22" s="7"/>
      <c r="I22" s="7"/>
    </row>
    <row r="23" spans="1:9" x14ac:dyDescent="0.2">
      <c r="A23" s="433"/>
      <c r="B23" s="433"/>
      <c r="C23" s="433"/>
      <c r="D23" s="433"/>
      <c r="E23" s="433"/>
      <c r="F23" s="433"/>
      <c r="G23" s="433"/>
      <c r="H23" s="7"/>
      <c r="I23" s="7"/>
    </row>
    <row r="24" spans="1:9" ht="13.7" customHeight="1" x14ac:dyDescent="0.2">
      <c r="A24" s="433"/>
      <c r="B24" s="434"/>
      <c r="C24" s="434"/>
      <c r="D24" s="434"/>
      <c r="E24" s="434"/>
      <c r="F24" s="434"/>
      <c r="G24" s="33"/>
      <c r="H24" s="7"/>
      <c r="I24" s="7"/>
    </row>
    <row r="25" spans="1:9" x14ac:dyDescent="0.2">
      <c r="A25" s="433"/>
      <c r="B25" s="434"/>
      <c r="C25" s="434"/>
      <c r="D25" s="434"/>
      <c r="E25" s="434"/>
      <c r="F25" s="434"/>
      <c r="G25" s="33"/>
      <c r="H25" s="7"/>
      <c r="I25" s="7"/>
    </row>
    <row r="26" spans="1:9" x14ac:dyDescent="0.2">
      <c r="A26" s="433"/>
      <c r="B26" s="434"/>
      <c r="C26" s="434"/>
      <c r="D26" s="434"/>
      <c r="E26" s="434"/>
      <c r="F26" s="434"/>
      <c r="G26" s="33"/>
      <c r="H26" s="7"/>
      <c r="I26" s="7"/>
    </row>
    <row r="27" spans="1:9" x14ac:dyDescent="0.2">
      <c r="A27" s="433"/>
      <c r="B27" s="434"/>
      <c r="C27" s="434"/>
      <c r="D27" s="434"/>
      <c r="E27" s="434"/>
      <c r="F27" s="434"/>
      <c r="G27" s="33"/>
      <c r="H27" s="7"/>
      <c r="I27" s="7"/>
    </row>
    <row r="28" spans="1:9" ht="15" x14ac:dyDescent="0.25">
      <c r="A28" s="159"/>
      <c r="B28" s="131"/>
      <c r="C28" s="131"/>
      <c r="D28" s="131"/>
      <c r="E28" s="131"/>
      <c r="F28" s="131"/>
      <c r="G28" s="121"/>
      <c r="H28" s="127"/>
      <c r="I28" s="7"/>
    </row>
    <row r="29" spans="1:9" x14ac:dyDescent="0.2">
      <c r="A29" s="159"/>
      <c r="B29" s="131"/>
      <c r="C29" s="131"/>
      <c r="D29" s="131"/>
      <c r="E29" s="131"/>
      <c r="F29" s="131"/>
      <c r="G29" s="39"/>
      <c r="I29" s="7"/>
    </row>
  </sheetData>
  <mergeCells count="7">
    <mergeCell ref="A23:G23"/>
    <mergeCell ref="A24:A27"/>
    <mergeCell ref="B24:B27"/>
    <mergeCell ref="C24:C27"/>
    <mergeCell ref="D24:D27"/>
    <mergeCell ref="E24:E27"/>
    <mergeCell ref="F24:F27"/>
  </mergeCells>
  <phoneticPr fontId="2" type="noConversion"/>
  <pageMargins left="1.05" right="0.4" top="1" bottom="1" header="0.5" footer="0.5"/>
  <pageSetup orientation="portrait" r:id="rId1"/>
  <headerFooter alignWithMargins="0">
    <oddFooter>&amp;C9</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6"/>
  <sheetViews>
    <sheetView topLeftCell="B4" zoomScaleNormal="100" workbookViewId="0">
      <selection activeCell="O19" sqref="O19"/>
    </sheetView>
  </sheetViews>
  <sheetFormatPr defaultColWidth="8.85546875" defaultRowHeight="12.75" x14ac:dyDescent="0.2"/>
  <cols>
    <col min="1" max="1" width="11.140625" style="225" customWidth="1"/>
    <col min="2" max="2" width="12.7109375" style="225" bestFit="1" customWidth="1"/>
    <col min="3" max="6" width="13.85546875" style="225" customWidth="1"/>
    <col min="7" max="7" width="13.85546875" style="7" customWidth="1"/>
    <col min="8" max="16384" width="8.85546875" style="7"/>
  </cols>
  <sheetData>
    <row r="1" spans="1:7" ht="43.5" customHeight="1" thickBot="1" x14ac:dyDescent="0.35">
      <c r="A1" s="439" t="s">
        <v>132</v>
      </c>
      <c r="B1" s="439"/>
      <c r="C1" s="439"/>
      <c r="D1" s="439"/>
      <c r="E1" s="439"/>
      <c r="F1" s="439"/>
      <c r="G1" s="439"/>
    </row>
    <row r="2" spans="1:7" ht="13.5" thickTop="1" x14ac:dyDescent="0.2">
      <c r="A2" s="440"/>
      <c r="B2" s="441" t="s">
        <v>194</v>
      </c>
      <c r="C2" s="442" t="s">
        <v>186</v>
      </c>
      <c r="D2" s="442" t="s">
        <v>195</v>
      </c>
      <c r="E2" s="442" t="s">
        <v>196</v>
      </c>
      <c r="F2" s="435" t="s">
        <v>197</v>
      </c>
      <c r="G2" s="436" t="s">
        <v>207</v>
      </c>
    </row>
    <row r="3" spans="1:7" x14ac:dyDescent="0.2">
      <c r="A3" s="440"/>
      <c r="B3" s="441"/>
      <c r="C3" s="442"/>
      <c r="D3" s="442"/>
      <c r="E3" s="442"/>
      <c r="F3" s="435"/>
      <c r="G3" s="437"/>
    </row>
    <row r="4" spans="1:7" x14ac:dyDescent="0.2">
      <c r="A4" s="440"/>
      <c r="B4" s="441"/>
      <c r="C4" s="442"/>
      <c r="D4" s="442"/>
      <c r="E4" s="442"/>
      <c r="F4" s="435"/>
      <c r="G4" s="437"/>
    </row>
    <row r="5" spans="1:7" x14ac:dyDescent="0.2">
      <c r="A5" s="440"/>
      <c r="B5" s="441"/>
      <c r="C5" s="442"/>
      <c r="D5" s="442"/>
      <c r="E5" s="442"/>
      <c r="F5" s="435"/>
      <c r="G5" s="438"/>
    </row>
    <row r="6" spans="1:7" x14ac:dyDescent="0.2">
      <c r="A6" s="224">
        <v>2011</v>
      </c>
      <c r="B6" s="123">
        <v>1989623</v>
      </c>
      <c r="C6" s="123">
        <v>127022</v>
      </c>
      <c r="D6" s="123">
        <v>336639</v>
      </c>
      <c r="E6" s="123">
        <v>1467</v>
      </c>
      <c r="F6" s="124">
        <v>41556</v>
      </c>
      <c r="G6" s="125">
        <f t="shared" ref="G6:G9" si="0">SUM(C6:F6)</f>
        <v>506684</v>
      </c>
    </row>
    <row r="7" spans="1:7" x14ac:dyDescent="0.2">
      <c r="A7" s="224">
        <v>2012</v>
      </c>
      <c r="B7" s="123">
        <v>2008328</v>
      </c>
      <c r="C7" s="123">
        <v>132327</v>
      </c>
      <c r="D7" s="123">
        <v>370695</v>
      </c>
      <c r="E7" s="123">
        <v>1401</v>
      </c>
      <c r="F7" s="124">
        <v>53064</v>
      </c>
      <c r="G7" s="125">
        <f t="shared" si="0"/>
        <v>557487</v>
      </c>
    </row>
    <row r="8" spans="1:7" x14ac:dyDescent="0.2">
      <c r="A8" s="224">
        <v>2013</v>
      </c>
      <c r="B8" s="123">
        <v>2048495</v>
      </c>
      <c r="C8" s="123">
        <v>132000</v>
      </c>
      <c r="D8" s="123">
        <v>384000</v>
      </c>
      <c r="E8" s="123">
        <v>650</v>
      </c>
      <c r="F8" s="124">
        <v>43970</v>
      </c>
      <c r="G8" s="125">
        <f t="shared" si="0"/>
        <v>560620</v>
      </c>
    </row>
    <row r="9" spans="1:7" ht="13.5" thickBot="1" x14ac:dyDescent="0.25">
      <c r="A9" s="224">
        <v>2014</v>
      </c>
      <c r="B9" s="123">
        <v>2079222</v>
      </c>
      <c r="C9" s="123">
        <v>138383</v>
      </c>
      <c r="D9" s="123">
        <v>392605</v>
      </c>
      <c r="E9" s="123">
        <v>466</v>
      </c>
      <c r="F9" s="124">
        <v>105584</v>
      </c>
      <c r="G9" s="126">
        <f t="shared" si="0"/>
        <v>637038</v>
      </c>
    </row>
    <row r="10" spans="1:7" ht="14.25" thickTop="1" thickBot="1" x14ac:dyDescent="0.25">
      <c r="A10" s="224">
        <v>2015</v>
      </c>
      <c r="B10" s="123">
        <v>2105212</v>
      </c>
      <c r="C10" s="123">
        <v>140380</v>
      </c>
      <c r="D10" s="123">
        <v>403946</v>
      </c>
      <c r="E10" s="123">
        <v>680</v>
      </c>
      <c r="F10" s="124">
        <v>146113</v>
      </c>
      <c r="G10" s="126">
        <f t="shared" ref="G10:G11" si="1">SUM(C10:F10)</f>
        <v>691119</v>
      </c>
    </row>
    <row r="11" spans="1:7" ht="14.25" thickTop="1" thickBot="1" x14ac:dyDescent="0.25">
      <c r="A11" s="230">
        <v>2016</v>
      </c>
      <c r="B11" s="123">
        <v>2109422</v>
      </c>
      <c r="C11" s="123">
        <v>145301</v>
      </c>
      <c r="D11" s="123">
        <v>416022</v>
      </c>
      <c r="E11" s="123">
        <v>2098</v>
      </c>
      <c r="F11" s="124">
        <v>101827</v>
      </c>
      <c r="G11" s="126">
        <f t="shared" si="1"/>
        <v>665248</v>
      </c>
    </row>
    <row r="12" spans="1:7" ht="14.25" thickTop="1" thickBot="1" x14ac:dyDescent="0.25">
      <c r="A12" s="224">
        <v>2017</v>
      </c>
      <c r="B12" s="123">
        <v>2126297</v>
      </c>
      <c r="C12" s="123">
        <v>144000</v>
      </c>
      <c r="D12" s="123">
        <v>440100</v>
      </c>
      <c r="E12" s="123">
        <v>3000</v>
      </c>
      <c r="F12" s="124">
        <v>179290</v>
      </c>
      <c r="G12" s="126">
        <f t="shared" ref="G12:G15" si="2">SUM(C12:F12)</f>
        <v>766390</v>
      </c>
    </row>
    <row r="13" spans="1:7" ht="14.25" thickTop="1" thickBot="1" x14ac:dyDescent="0.25">
      <c r="A13" s="288">
        <v>2018</v>
      </c>
      <c r="B13" s="123">
        <v>2168823</v>
      </c>
      <c r="C13" s="123">
        <v>144000</v>
      </c>
      <c r="D13" s="123">
        <v>473000</v>
      </c>
      <c r="E13" s="123">
        <v>4000</v>
      </c>
      <c r="F13" s="124">
        <v>174340</v>
      </c>
      <c r="G13" s="126">
        <f t="shared" ref="G13:G14" si="3">SUM(C13:F13)</f>
        <v>795340</v>
      </c>
    </row>
    <row r="14" spans="1:7" ht="14.25" thickTop="1" thickBot="1" x14ac:dyDescent="0.25">
      <c r="A14" s="299">
        <v>2019</v>
      </c>
      <c r="B14" s="123">
        <v>2231719</v>
      </c>
      <c r="C14" s="123">
        <v>147000</v>
      </c>
      <c r="D14" s="123">
        <v>540550</v>
      </c>
      <c r="E14" s="123">
        <v>19000</v>
      </c>
      <c r="F14" s="124">
        <v>114137</v>
      </c>
      <c r="G14" s="126">
        <f t="shared" si="3"/>
        <v>820687</v>
      </c>
    </row>
    <row r="15" spans="1:7" ht="14.25" thickTop="1" thickBot="1" x14ac:dyDescent="0.25">
      <c r="A15" s="224">
        <v>2020</v>
      </c>
      <c r="B15" s="123">
        <v>2265195</v>
      </c>
      <c r="C15" s="123">
        <v>150000</v>
      </c>
      <c r="D15" s="123">
        <v>626250</v>
      </c>
      <c r="E15" s="123">
        <v>11000</v>
      </c>
      <c r="F15" s="124">
        <v>130270</v>
      </c>
      <c r="G15" s="126">
        <f t="shared" si="2"/>
        <v>917520</v>
      </c>
    </row>
    <row r="16" spans="1:7" ht="14.25" thickTop="1" thickBot="1" x14ac:dyDescent="0.25">
      <c r="A16" s="224"/>
      <c r="B16" s="130"/>
      <c r="C16" s="123"/>
      <c r="D16" s="123"/>
      <c r="E16" s="123"/>
      <c r="F16" s="124"/>
      <c r="G16" s="126"/>
    </row>
    <row r="17" spans="1:6" ht="13.5" thickTop="1" x14ac:dyDescent="0.2"/>
    <row r="26" spans="1:6" ht="47.1" customHeight="1" x14ac:dyDescent="0.2">
      <c r="A26" s="7"/>
      <c r="B26" s="7"/>
      <c r="C26" s="7"/>
      <c r="D26" s="7"/>
      <c r="E26" s="7"/>
      <c r="F26" s="7"/>
    </row>
    <row r="27" spans="1:6" s="15" customFormat="1" ht="45" customHeight="1" x14ac:dyDescent="0.2"/>
    <row r="28" spans="1:6" ht="36" hidden="1" customHeight="1" x14ac:dyDescent="0.2">
      <c r="A28" s="7"/>
      <c r="B28" s="7"/>
      <c r="C28" s="7"/>
      <c r="D28" s="7"/>
      <c r="E28" s="7"/>
      <c r="F28" s="7"/>
    </row>
    <row r="29" spans="1:6" ht="36" hidden="1" customHeight="1" x14ac:dyDescent="0.2">
      <c r="A29" s="7"/>
      <c r="B29" s="7"/>
      <c r="C29" s="7"/>
      <c r="D29" s="7"/>
      <c r="E29" s="7"/>
      <c r="F29" s="7"/>
    </row>
    <row r="30" spans="1:6" ht="36" hidden="1" customHeight="1" x14ac:dyDescent="0.2">
      <c r="A30" s="7"/>
      <c r="B30" s="7"/>
      <c r="C30" s="7"/>
      <c r="D30" s="7"/>
      <c r="E30" s="7"/>
      <c r="F30" s="7"/>
    </row>
    <row r="31" spans="1:6" ht="36.6" customHeight="1" x14ac:dyDescent="0.2">
      <c r="A31" s="7"/>
      <c r="B31" s="7"/>
      <c r="C31" s="7"/>
      <c r="D31" s="7"/>
      <c r="E31" s="7"/>
      <c r="F31" s="7"/>
    </row>
    <row r="32" spans="1:6" ht="36.6" customHeight="1" x14ac:dyDescent="0.2">
      <c r="A32" s="7"/>
      <c r="B32" s="7"/>
      <c r="C32" s="7"/>
      <c r="D32" s="7"/>
      <c r="E32" s="7"/>
      <c r="F32" s="7"/>
    </row>
    <row r="33" spans="1:10" ht="36.6" customHeight="1" x14ac:dyDescent="0.2">
      <c r="A33" s="7"/>
      <c r="B33" s="7"/>
      <c r="C33" s="7"/>
      <c r="D33" s="7"/>
      <c r="E33" s="7"/>
      <c r="F33" s="7"/>
    </row>
    <row r="34" spans="1:10" ht="36.6" customHeight="1" x14ac:dyDescent="0.2">
      <c r="A34" s="7"/>
      <c r="B34" s="7"/>
      <c r="C34" s="7"/>
      <c r="D34" s="7"/>
      <c r="E34" s="7"/>
      <c r="F34" s="7"/>
    </row>
    <row r="35" spans="1:10" ht="36.6" customHeight="1" x14ac:dyDescent="0.2">
      <c r="A35" s="7"/>
      <c r="B35" s="7"/>
      <c r="C35" s="7"/>
      <c r="D35" s="7"/>
      <c r="E35" s="7"/>
      <c r="F35" s="7"/>
    </row>
    <row r="36" spans="1:10" x14ac:dyDescent="0.2">
      <c r="C36" s="161">
        <v>2011</v>
      </c>
      <c r="D36" s="161">
        <v>2012</v>
      </c>
      <c r="E36" s="161">
        <v>2013</v>
      </c>
      <c r="F36" s="162">
        <v>2014</v>
      </c>
      <c r="G36" s="162">
        <v>2015</v>
      </c>
      <c r="H36" s="162">
        <v>2016</v>
      </c>
      <c r="I36" s="162">
        <v>2017</v>
      </c>
      <c r="J36" s="162"/>
    </row>
  </sheetData>
  <mergeCells count="8">
    <mergeCell ref="F2:F5"/>
    <mergeCell ref="G2:G5"/>
    <mergeCell ref="A1:G1"/>
    <mergeCell ref="A2:A5"/>
    <mergeCell ref="B2:B5"/>
    <mergeCell ref="C2:C5"/>
    <mergeCell ref="D2:D5"/>
    <mergeCell ref="E2:E5"/>
  </mergeCells>
  <phoneticPr fontId="2" type="noConversion"/>
  <pageMargins left="0.7" right="0.75" top="0.33" bottom="0.25" header="0.34" footer="0.19"/>
  <pageSetup orientation="landscape" r:id="rId1"/>
  <headerFooter alignWithMargins="0">
    <oddFooter>&amp;C10</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37"/>
  <sheetViews>
    <sheetView zoomScaleNormal="100" workbookViewId="0">
      <selection activeCell="I15" sqref="I15"/>
    </sheetView>
  </sheetViews>
  <sheetFormatPr defaultColWidth="9.140625" defaultRowHeight="12.75" x14ac:dyDescent="0.2"/>
  <cols>
    <col min="1" max="1" width="28.28515625" style="7" customWidth="1"/>
    <col min="2" max="2" width="13.7109375" style="7" customWidth="1"/>
    <col min="3" max="9" width="14.7109375" style="228" customWidth="1"/>
    <col min="10" max="10" width="14.7109375" style="35" customWidth="1"/>
    <col min="11" max="16384" width="9.140625" style="7"/>
  </cols>
  <sheetData>
    <row r="1" spans="1:10" ht="21" x14ac:dyDescent="0.35">
      <c r="A1" s="48" t="s">
        <v>130</v>
      </c>
      <c r="B1" s="63"/>
      <c r="C1" s="24"/>
      <c r="D1" s="24"/>
      <c r="E1" s="24"/>
      <c r="F1" s="24"/>
      <c r="G1" s="24"/>
      <c r="H1" s="24"/>
      <c r="J1" s="5" t="s">
        <v>327</v>
      </c>
    </row>
    <row r="2" spans="1:10" ht="31.5" x14ac:dyDescent="0.5">
      <c r="A2" s="48"/>
      <c r="B2" s="63"/>
      <c r="C2" s="136"/>
      <c r="D2" s="24"/>
      <c r="E2" s="24"/>
      <c r="F2" s="24"/>
      <c r="G2" s="24"/>
      <c r="H2" s="24"/>
      <c r="I2" s="135"/>
    </row>
    <row r="3" spans="1:10" ht="15" customHeight="1" x14ac:dyDescent="0.2"/>
    <row r="4" spans="1:10" ht="15" customHeight="1" x14ac:dyDescent="0.2">
      <c r="A4" s="43"/>
      <c r="B4" s="43"/>
      <c r="C4" s="49">
        <v>2017</v>
      </c>
      <c r="D4" s="49">
        <v>2018</v>
      </c>
      <c r="E4" s="49">
        <v>2019</v>
      </c>
      <c r="F4" s="49">
        <v>2020</v>
      </c>
      <c r="G4" s="49">
        <v>2020</v>
      </c>
      <c r="H4" s="49">
        <v>2020</v>
      </c>
      <c r="I4" s="49">
        <v>2021</v>
      </c>
      <c r="J4" s="133" t="s">
        <v>226</v>
      </c>
    </row>
    <row r="5" spans="1:10" ht="15" customHeight="1" thickBot="1" x14ac:dyDescent="0.25">
      <c r="A5" s="43"/>
      <c r="B5" s="43"/>
      <c r="C5" s="227" t="s">
        <v>34</v>
      </c>
      <c r="D5" s="227" t="s">
        <v>34</v>
      </c>
      <c r="E5" s="227" t="s">
        <v>34</v>
      </c>
      <c r="F5" s="232" t="s">
        <v>231</v>
      </c>
      <c r="G5" s="227" t="s">
        <v>228</v>
      </c>
      <c r="H5" s="227" t="s">
        <v>227</v>
      </c>
      <c r="I5" s="227" t="s">
        <v>229</v>
      </c>
      <c r="J5" s="133" t="s">
        <v>326</v>
      </c>
    </row>
    <row r="6" spans="1:10" ht="15" customHeight="1" x14ac:dyDescent="0.2">
      <c r="C6" s="137"/>
      <c r="D6" s="137"/>
      <c r="E6" s="137"/>
      <c r="F6" s="137"/>
      <c r="G6" s="138"/>
      <c r="H6" s="138"/>
      <c r="I6" s="138"/>
      <c r="J6" s="139"/>
    </row>
    <row r="7" spans="1:10" ht="15" customHeight="1" x14ac:dyDescent="0.2">
      <c r="A7" s="26" t="s">
        <v>100</v>
      </c>
      <c r="B7" s="26"/>
      <c r="C7" s="130">
        <f>'Gen Fund Sum'!D14</f>
        <v>2975105</v>
      </c>
      <c r="D7" s="130">
        <f>'Gen Fund Sum'!E14</f>
        <v>3087341</v>
      </c>
      <c r="E7" s="130">
        <f>'Gen Fund Sum'!F14</f>
        <v>3163543</v>
      </c>
      <c r="F7" s="130">
        <f>'Gen Fund Sum'!G14</f>
        <v>3073645</v>
      </c>
      <c r="G7" s="130">
        <f>'Gen Fund Sum'!H14</f>
        <v>1687366</v>
      </c>
      <c r="H7" s="130">
        <f>'Gen Fund Sum'!I14</f>
        <v>3182902</v>
      </c>
      <c r="I7" s="130">
        <f>'Gen Fund Sum'!J14</f>
        <v>3188566.95</v>
      </c>
      <c r="J7" s="35">
        <f>(I7-F7)/F7</f>
        <v>3.7389467553995401E-2</v>
      </c>
    </row>
    <row r="8" spans="1:10" ht="15" customHeight="1" x14ac:dyDescent="0.2">
      <c r="C8" s="41"/>
      <c r="D8" s="41"/>
      <c r="E8" s="41"/>
      <c r="F8" s="41"/>
      <c r="G8" s="41"/>
      <c r="H8" s="41"/>
      <c r="I8" s="41"/>
    </row>
    <row r="9" spans="1:10" ht="15" customHeight="1" x14ac:dyDescent="0.2">
      <c r="A9" s="26" t="s">
        <v>101</v>
      </c>
      <c r="B9" s="26"/>
      <c r="C9" s="316">
        <f>'Gen Fund Sum'!D24</f>
        <v>2707993</v>
      </c>
      <c r="D9" s="316">
        <f>'Gen Fund Sum'!E24</f>
        <v>2861089</v>
      </c>
      <c r="E9" s="316">
        <f>'Gen Fund Sum'!F24</f>
        <v>2832956</v>
      </c>
      <c r="F9" s="316">
        <f>'Gen Fund Sum'!G24</f>
        <v>3073323</v>
      </c>
      <c r="G9" s="316">
        <f>'Gen Fund Sum'!H24</f>
        <v>1297004</v>
      </c>
      <c r="H9" s="316">
        <f>'Gen Fund Sum'!I24</f>
        <v>2938698</v>
      </c>
      <c r="I9" s="316">
        <f>'Gen Fund Sum'!J24</f>
        <v>3188558</v>
      </c>
      <c r="J9" s="35">
        <f>(I9-F9)/F9</f>
        <v>3.7495245374469265E-2</v>
      </c>
    </row>
    <row r="10" spans="1:10" ht="15" customHeight="1" x14ac:dyDescent="0.2">
      <c r="A10" s="60" t="s">
        <v>102</v>
      </c>
      <c r="B10" s="26"/>
      <c r="C10" s="94">
        <f t="shared" ref="C10:D10" si="0">C7-C9</f>
        <v>267112</v>
      </c>
      <c r="D10" s="94">
        <f t="shared" si="0"/>
        <v>226252</v>
      </c>
      <c r="E10" s="94">
        <f t="shared" ref="E10:I10" si="1">E7-E9</f>
        <v>330587</v>
      </c>
      <c r="F10" s="94">
        <f t="shared" ref="F10" si="2">F7-F9</f>
        <v>322</v>
      </c>
      <c r="G10" s="94">
        <f t="shared" si="1"/>
        <v>390362</v>
      </c>
      <c r="H10" s="94">
        <f t="shared" si="1"/>
        <v>244204</v>
      </c>
      <c r="I10" s="94">
        <f t="shared" si="1"/>
        <v>8.9500000001862645</v>
      </c>
      <c r="J10" s="149">
        <f>(I10-F10)/F10</f>
        <v>-0.97220496894352093</v>
      </c>
    </row>
    <row r="11" spans="1:10" ht="15" customHeight="1" x14ac:dyDescent="0.2">
      <c r="C11" s="41"/>
      <c r="D11" s="41"/>
      <c r="E11" s="41"/>
      <c r="F11" s="41"/>
      <c r="G11" s="41"/>
      <c r="H11" s="41"/>
      <c r="I11" s="41"/>
    </row>
    <row r="12" spans="1:10" ht="15" customHeight="1" x14ac:dyDescent="0.2">
      <c r="C12" s="41"/>
      <c r="D12" s="41"/>
      <c r="E12" s="41"/>
      <c r="F12" s="41"/>
      <c r="G12" s="41"/>
      <c r="H12" s="41"/>
      <c r="I12" s="41"/>
    </row>
    <row r="13" spans="1:10" ht="15" customHeight="1" x14ac:dyDescent="0.2">
      <c r="A13" s="26" t="s">
        <v>58</v>
      </c>
      <c r="B13" s="26"/>
      <c r="C13" s="41">
        <f>'Cap Proj Fund Sum'!C17</f>
        <v>50000</v>
      </c>
      <c r="D13" s="41">
        <f>'Cap Proj Fund Sum'!D17</f>
        <v>0</v>
      </c>
      <c r="E13" s="41">
        <f>'Cap Proj Fund Sum'!E17</f>
        <v>0</v>
      </c>
      <c r="F13" s="41">
        <f>'Cap Proj Fund Sum'!F17</f>
        <v>20000</v>
      </c>
      <c r="G13" s="41">
        <f>'Cap Proj Fund Sum'!G17</f>
        <v>10000</v>
      </c>
      <c r="H13" s="41">
        <f>'Cap Proj Fund Sum'!H17</f>
        <v>20000</v>
      </c>
      <c r="I13" s="41">
        <f>'Cap Proj Fund Sum'!I17</f>
        <v>30000</v>
      </c>
    </row>
    <row r="14" spans="1:10" ht="15" customHeight="1" x14ac:dyDescent="0.2">
      <c r="A14" s="26"/>
      <c r="B14" s="26"/>
      <c r="C14" s="41"/>
      <c r="D14" s="41"/>
      <c r="E14" s="41"/>
      <c r="F14" s="41"/>
      <c r="G14" s="41"/>
      <c r="H14" s="41"/>
      <c r="I14" s="41"/>
    </row>
    <row r="15" spans="1:10" ht="15" customHeight="1" x14ac:dyDescent="0.2">
      <c r="A15" s="26" t="s">
        <v>52</v>
      </c>
      <c r="B15" s="26"/>
      <c r="C15" s="316">
        <f>'Cap Proj Fund Sum'!C26</f>
        <v>19634</v>
      </c>
      <c r="D15" s="316">
        <f>'Cap Proj Fund Sum'!D26</f>
        <v>14125</v>
      </c>
      <c r="E15" s="316">
        <f>'Cap Proj Fund Sum'!E26</f>
        <v>13495</v>
      </c>
      <c r="F15" s="316">
        <f>'Cap Proj Fund Sum'!F26</f>
        <v>50000</v>
      </c>
      <c r="G15" s="316">
        <f>'Cap Proj Fund Sum'!G26</f>
        <v>32183</v>
      </c>
      <c r="H15" s="316">
        <f>'Cap Proj Fund Sum'!H26</f>
        <v>50000</v>
      </c>
      <c r="I15" s="316">
        <f>'Cap Proj Fund Sum'!I26</f>
        <v>95000</v>
      </c>
      <c r="J15" s="35">
        <f>(I15-F15)/F15</f>
        <v>0.9</v>
      </c>
    </row>
    <row r="16" spans="1:10" ht="15" customHeight="1" x14ac:dyDescent="0.2">
      <c r="A16" s="60" t="s">
        <v>102</v>
      </c>
      <c r="C16" s="94">
        <f t="shared" ref="C16:D16" si="3">C13-C15</f>
        <v>30366</v>
      </c>
      <c r="D16" s="94">
        <f t="shared" si="3"/>
        <v>-14125</v>
      </c>
      <c r="E16" s="94">
        <f t="shared" ref="E16:I16" si="4">E13-E15</f>
        <v>-13495</v>
      </c>
      <c r="F16" s="94">
        <f t="shared" ref="F16" si="5">F13-F15</f>
        <v>-30000</v>
      </c>
      <c r="G16" s="94">
        <f t="shared" si="4"/>
        <v>-22183</v>
      </c>
      <c r="H16" s="94">
        <f t="shared" si="4"/>
        <v>-30000</v>
      </c>
      <c r="I16" s="94">
        <f t="shared" si="4"/>
        <v>-65000</v>
      </c>
      <c r="J16" s="149"/>
    </row>
    <row r="17" spans="1:10" ht="15" customHeight="1" x14ac:dyDescent="0.2">
      <c r="C17" s="41"/>
      <c r="D17" s="41"/>
      <c r="E17" s="41"/>
      <c r="F17" s="41"/>
      <c r="G17" s="41"/>
      <c r="H17" s="41"/>
      <c r="I17" s="41"/>
    </row>
    <row r="18" spans="1:10" ht="15" customHeight="1" x14ac:dyDescent="0.2">
      <c r="C18" s="41"/>
      <c r="D18" s="41"/>
      <c r="E18" s="41"/>
      <c r="F18" s="41"/>
      <c r="G18" s="41"/>
      <c r="H18" s="41"/>
      <c r="I18" s="41"/>
    </row>
    <row r="19" spans="1:10" ht="15" customHeight="1" x14ac:dyDescent="0.2">
      <c r="A19" s="58" t="s">
        <v>224</v>
      </c>
      <c r="C19" s="41">
        <f>'Debt Sum'!E17</f>
        <v>183388</v>
      </c>
      <c r="D19" s="41">
        <f>'Debt Sum'!F17</f>
        <v>239181</v>
      </c>
      <c r="E19" s="41">
        <f>'Debt Sum'!G17</f>
        <v>234019</v>
      </c>
      <c r="F19" s="41">
        <f>'Debt Sum'!H17</f>
        <v>234019</v>
      </c>
      <c r="G19" s="41">
        <f>'Debt Sum'!I17</f>
        <v>31928</v>
      </c>
      <c r="H19" s="41">
        <f>'Debt Sum'!J17</f>
        <v>228856</v>
      </c>
      <c r="I19" s="41">
        <f>'Debt Sum'!K17</f>
        <v>223694</v>
      </c>
      <c r="J19" s="35">
        <f>(I19-F19)/F19</f>
        <v>-4.4120349202415192E-2</v>
      </c>
    </row>
    <row r="20" spans="1:10" ht="15" customHeight="1" x14ac:dyDescent="0.2">
      <c r="C20" s="41"/>
      <c r="D20" s="41"/>
      <c r="E20" s="41"/>
      <c r="F20" s="41"/>
      <c r="G20" s="41"/>
      <c r="H20" s="41"/>
      <c r="I20" s="41"/>
    </row>
    <row r="21" spans="1:10" ht="15" customHeight="1" x14ac:dyDescent="0.2">
      <c r="A21" s="26" t="s">
        <v>225</v>
      </c>
      <c r="C21" s="316">
        <f>'Debt Sum'!E29</f>
        <v>240156</v>
      </c>
      <c r="D21" s="316">
        <f>'Debt Sum'!F29</f>
        <v>239181</v>
      </c>
      <c r="E21" s="316">
        <f>'Debt Sum'!G29</f>
        <v>234019</v>
      </c>
      <c r="F21" s="316">
        <f>'Debt Sum'!H29</f>
        <v>234019</v>
      </c>
      <c r="G21" s="316">
        <f>'Debt Sum'!I29</f>
        <v>31929</v>
      </c>
      <c r="H21" s="316">
        <f>'Debt Sum'!J29</f>
        <v>228856</v>
      </c>
      <c r="I21" s="316">
        <f>'Debt Sum'!K29</f>
        <v>223694</v>
      </c>
      <c r="J21" s="35">
        <f>(I21-F21)/F21</f>
        <v>-4.4120349202415192E-2</v>
      </c>
    </row>
    <row r="22" spans="1:10" ht="15" customHeight="1" x14ac:dyDescent="0.2">
      <c r="A22" s="60" t="s">
        <v>102</v>
      </c>
      <c r="B22" s="26"/>
      <c r="C22" s="94">
        <f t="shared" ref="C22:D22" si="6">C19-C21</f>
        <v>-56768</v>
      </c>
      <c r="D22" s="94">
        <f t="shared" si="6"/>
        <v>0</v>
      </c>
      <c r="E22" s="94">
        <f t="shared" ref="E22:I22" si="7">E19-E21</f>
        <v>0</v>
      </c>
      <c r="F22" s="94">
        <f t="shared" ref="F22" si="8">F19-F21</f>
        <v>0</v>
      </c>
      <c r="G22" s="94">
        <f t="shared" si="7"/>
        <v>-1</v>
      </c>
      <c r="H22" s="94">
        <f t="shared" si="7"/>
        <v>0</v>
      </c>
      <c r="I22" s="51">
        <f t="shared" si="7"/>
        <v>0</v>
      </c>
      <c r="J22" s="149"/>
    </row>
    <row r="23" spans="1:10" ht="15" customHeight="1" x14ac:dyDescent="0.2">
      <c r="A23" s="26"/>
      <c r="C23" s="41"/>
      <c r="D23" s="41"/>
      <c r="E23" s="41"/>
      <c r="F23" s="41"/>
      <c r="G23" s="41"/>
      <c r="H23" s="41"/>
      <c r="I23" s="41"/>
    </row>
    <row r="24" spans="1:10" ht="15" customHeight="1" x14ac:dyDescent="0.2">
      <c r="C24" s="41"/>
      <c r="D24" s="41"/>
      <c r="E24" s="41"/>
      <c r="F24" s="41"/>
      <c r="G24" s="41"/>
      <c r="H24" s="41"/>
      <c r="I24" s="41"/>
    </row>
    <row r="25" spans="1:10" ht="15" customHeight="1" x14ac:dyDescent="0.2">
      <c r="A25" s="58" t="s">
        <v>63</v>
      </c>
      <c r="C25" s="41">
        <f>'Sp Rev Fund Sum'!E15</f>
        <v>198435</v>
      </c>
      <c r="D25" s="41">
        <f>'Sp Rev Fund Sum'!F15</f>
        <v>199041</v>
      </c>
      <c r="E25" s="41">
        <f>'Sp Rev Fund Sum'!G15</f>
        <v>212724</v>
      </c>
      <c r="F25" s="41">
        <f>'Sp Rev Fund Sum'!H15</f>
        <v>197000</v>
      </c>
      <c r="G25" s="41">
        <f>'Sp Rev Fund Sum'!I15</f>
        <v>87368</v>
      </c>
      <c r="H25" s="41">
        <f>'Sp Rev Fund Sum'!J15</f>
        <v>200000</v>
      </c>
      <c r="I25" s="41">
        <f>'Sp Rev Fund Sum'!K15</f>
        <v>200000</v>
      </c>
      <c r="J25" s="35">
        <f>(I25-F25)/F25</f>
        <v>1.5228426395939087E-2</v>
      </c>
    </row>
    <row r="26" spans="1:10" ht="15" customHeight="1" x14ac:dyDescent="0.2">
      <c r="A26" s="58"/>
      <c r="C26" s="41"/>
      <c r="D26" s="41"/>
      <c r="E26" s="41"/>
      <c r="F26" s="41"/>
      <c r="G26" s="41"/>
      <c r="H26" s="41"/>
      <c r="I26" s="41"/>
    </row>
    <row r="27" spans="1:10" ht="15" customHeight="1" x14ac:dyDescent="0.2">
      <c r="A27" s="58" t="s">
        <v>64</v>
      </c>
      <c r="C27" s="316">
        <f>'Sp Rev Fund Sum'!E22</f>
        <v>198435</v>
      </c>
      <c r="D27" s="316">
        <f>'Sp Rev Fund Sum'!F22</f>
        <v>199041</v>
      </c>
      <c r="E27" s="316">
        <f>'Sp Rev Fund Sum'!G22</f>
        <v>212724</v>
      </c>
      <c r="F27" s="316">
        <f>'Sp Rev Fund Sum'!H22</f>
        <v>197000</v>
      </c>
      <c r="G27" s="316">
        <f>'Sp Rev Fund Sum'!I22</f>
        <v>87368</v>
      </c>
      <c r="H27" s="316">
        <f>'Sp Rev Fund Sum'!J22</f>
        <v>200000</v>
      </c>
      <c r="I27" s="316">
        <f>'Sp Rev Fund Sum'!K22</f>
        <v>200000</v>
      </c>
      <c r="J27" s="35">
        <f>(I27-F27)/F27</f>
        <v>1.5228426395939087E-2</v>
      </c>
    </row>
    <row r="28" spans="1:10" ht="15" customHeight="1" x14ac:dyDescent="0.2">
      <c r="A28" s="60" t="s">
        <v>102</v>
      </c>
      <c r="C28" s="94">
        <f t="shared" ref="C28:D28" si="9">C25-C27</f>
        <v>0</v>
      </c>
      <c r="D28" s="94">
        <f t="shared" si="9"/>
        <v>0</v>
      </c>
      <c r="E28" s="94">
        <f t="shared" ref="E28:I28" si="10">E25-E27</f>
        <v>0</v>
      </c>
      <c r="F28" s="94">
        <f t="shared" ref="F28" si="11">F25-F27</f>
        <v>0</v>
      </c>
      <c r="G28" s="94">
        <f t="shared" si="10"/>
        <v>0</v>
      </c>
      <c r="H28" s="94">
        <f t="shared" si="10"/>
        <v>0</v>
      </c>
      <c r="I28" s="94">
        <f t="shared" si="10"/>
        <v>0</v>
      </c>
      <c r="J28" s="149"/>
    </row>
    <row r="29" spans="1:10" ht="15" customHeight="1" x14ac:dyDescent="0.2">
      <c r="A29" s="26"/>
      <c r="C29" s="94"/>
      <c r="D29" s="94"/>
      <c r="E29" s="94"/>
      <c r="F29" s="94"/>
      <c r="G29" s="94"/>
      <c r="H29" s="94"/>
      <c r="I29" s="94"/>
    </row>
    <row r="30" spans="1:10" ht="15" customHeight="1" x14ac:dyDescent="0.2">
      <c r="C30" s="41"/>
      <c r="D30" s="41"/>
      <c r="E30" s="41"/>
      <c r="F30" s="41"/>
      <c r="G30" s="41"/>
      <c r="H30" s="41"/>
      <c r="I30" s="41"/>
    </row>
    <row r="31" spans="1:10" ht="15" customHeight="1" x14ac:dyDescent="0.2">
      <c r="A31" s="26" t="s">
        <v>59</v>
      </c>
      <c r="C31" s="41">
        <f t="shared" ref="C31:D31" si="12">SUM(C7+C19+C13+C25)</f>
        <v>3406928</v>
      </c>
      <c r="D31" s="41">
        <f t="shared" si="12"/>
        <v>3525563</v>
      </c>
      <c r="E31" s="41">
        <f t="shared" ref="E31:I31" si="13">SUM(E7+E19+E13+E25)</f>
        <v>3610286</v>
      </c>
      <c r="F31" s="41">
        <f t="shared" ref="F31" si="14">SUM(F7+F19+F13+F25)</f>
        <v>3524664</v>
      </c>
      <c r="G31" s="41">
        <f t="shared" si="13"/>
        <v>1816662</v>
      </c>
      <c r="H31" s="41">
        <f t="shared" si="13"/>
        <v>3631758</v>
      </c>
      <c r="I31" s="41">
        <f t="shared" si="13"/>
        <v>3642260.95</v>
      </c>
      <c r="J31" s="35">
        <f>(I31-F31)/F31</f>
        <v>3.336401710914861E-2</v>
      </c>
    </row>
    <row r="32" spans="1:10" ht="15" customHeight="1" x14ac:dyDescent="0.2">
      <c r="A32" s="26" t="s">
        <v>53</v>
      </c>
      <c r="C32" s="316">
        <f t="shared" ref="C32:D32" si="15">SUM(C9+C21+C15+C27)</f>
        <v>3166218</v>
      </c>
      <c r="D32" s="316">
        <f t="shared" si="15"/>
        <v>3313436</v>
      </c>
      <c r="E32" s="316">
        <f t="shared" ref="E32:I32" si="16">SUM(E9+E21+E15+E27)</f>
        <v>3293194</v>
      </c>
      <c r="F32" s="316">
        <f t="shared" ref="F32" si="17">SUM(F9+F21+F15+F27)</f>
        <v>3554342</v>
      </c>
      <c r="G32" s="316">
        <f t="shared" si="16"/>
        <v>1448484</v>
      </c>
      <c r="H32" s="316">
        <f t="shared" si="16"/>
        <v>3417554</v>
      </c>
      <c r="I32" s="316">
        <f t="shared" si="16"/>
        <v>3707252</v>
      </c>
      <c r="J32" s="318">
        <f>(I32-F32)/F32</f>
        <v>4.3020620975696769E-2</v>
      </c>
    </row>
    <row r="33" spans="1:10" ht="15" customHeight="1" x14ac:dyDescent="0.2">
      <c r="C33" s="41"/>
      <c r="D33" s="41"/>
      <c r="E33" s="41"/>
      <c r="F33" s="41"/>
      <c r="G33" s="41"/>
      <c r="H33" s="41"/>
      <c r="I33" s="41"/>
    </row>
    <row r="34" spans="1:10" ht="15" customHeight="1" x14ac:dyDescent="0.2">
      <c r="A34" s="60" t="s">
        <v>66</v>
      </c>
      <c r="B34" s="26"/>
      <c r="C34" s="94">
        <f t="shared" ref="C34:D34" si="18">C31-C32</f>
        <v>240710</v>
      </c>
      <c r="D34" s="94">
        <f t="shared" si="18"/>
        <v>212127</v>
      </c>
      <c r="E34" s="94">
        <f t="shared" ref="E34:I34" si="19">E31-E32</f>
        <v>317092</v>
      </c>
      <c r="F34" s="94">
        <f t="shared" ref="F34" si="20">F31-F32</f>
        <v>-29678</v>
      </c>
      <c r="G34" s="94">
        <f t="shared" si="19"/>
        <v>368178</v>
      </c>
      <c r="H34" s="94">
        <f t="shared" si="19"/>
        <v>214204</v>
      </c>
      <c r="I34" s="94">
        <f t="shared" si="19"/>
        <v>-64991.049999999814</v>
      </c>
      <c r="J34" s="133">
        <f>(I34-F34)/F34</f>
        <v>1.1898729698766701</v>
      </c>
    </row>
    <row r="37" spans="1:10" ht="30" customHeight="1" x14ac:dyDescent="0.4">
      <c r="A37" s="443"/>
      <c r="B37" s="444"/>
      <c r="C37" s="444"/>
      <c r="D37" s="444"/>
      <c r="E37" s="444"/>
      <c r="F37" s="444"/>
      <c r="G37" s="444"/>
      <c r="H37" s="444"/>
      <c r="I37" s="444"/>
    </row>
  </sheetData>
  <mergeCells count="1">
    <mergeCell ref="A37:I37"/>
  </mergeCells>
  <phoneticPr fontId="2" type="noConversion"/>
  <pageMargins left="0.75" right="0.75" top="1" bottom="1" header="0.5" footer="0.5"/>
  <pageSetup scale="77" firstPageNumber="10" orientation="landscape" useFirstPageNumber="1" r:id="rId1"/>
  <headerFooter alignWithMargins="0">
    <oddFooter>&amp;C11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3146"/>
  <sheetViews>
    <sheetView zoomScaleNormal="100" workbookViewId="0">
      <selection activeCell="E14" sqref="E14"/>
    </sheetView>
  </sheetViews>
  <sheetFormatPr defaultColWidth="9.140625" defaultRowHeight="12.75" x14ac:dyDescent="0.2"/>
  <cols>
    <col min="1" max="1" width="11.42578125" style="7" customWidth="1"/>
    <col min="2" max="2" width="30.7109375" style="7" bestFit="1" customWidth="1"/>
    <col min="3" max="3" width="14.28515625" style="23" hidden="1" customWidth="1"/>
    <col min="4" max="9" width="14.7109375" style="228" customWidth="1"/>
    <col min="10" max="10" width="14.7109375" style="228" bestFit="1" customWidth="1"/>
    <col min="11" max="11" width="14.7109375" style="35" customWidth="1"/>
    <col min="12" max="16384" width="9.140625" style="7"/>
  </cols>
  <sheetData>
    <row r="1" spans="1:11" ht="21" x14ac:dyDescent="0.35">
      <c r="A1" s="48" t="s">
        <v>131</v>
      </c>
      <c r="B1" s="27"/>
      <c r="C1" s="15"/>
      <c r="K1" s="5" t="str">
        <f>Summary!$J$1</f>
        <v>MADACC 2021 Budget</v>
      </c>
    </row>
    <row r="2" spans="1:11" ht="26.25" x14ac:dyDescent="0.4">
      <c r="A2" s="443"/>
      <c r="B2" s="443"/>
      <c r="C2" s="443"/>
      <c r="D2" s="443"/>
      <c r="E2" s="443"/>
      <c r="F2" s="443"/>
      <c r="G2" s="443"/>
      <c r="H2" s="443"/>
      <c r="I2" s="443"/>
      <c r="J2" s="443"/>
    </row>
    <row r="3" spans="1:11" ht="18.75" x14ac:dyDescent="0.3">
      <c r="A3" s="445"/>
      <c r="B3" s="445"/>
      <c r="C3" s="445"/>
      <c r="D3" s="445"/>
      <c r="E3" s="445"/>
      <c r="F3" s="445"/>
      <c r="G3" s="445"/>
      <c r="H3" s="445"/>
      <c r="I3" s="445"/>
      <c r="J3" s="445"/>
    </row>
    <row r="4" spans="1:11" ht="15" customHeight="1" x14ac:dyDescent="0.2">
      <c r="A4" s="43"/>
      <c r="B4" s="43"/>
      <c r="C4" s="37">
        <v>2002</v>
      </c>
      <c r="D4" s="49">
        <v>2017</v>
      </c>
      <c r="E4" s="49">
        <v>2018</v>
      </c>
      <c r="F4" s="49">
        <v>2019</v>
      </c>
      <c r="G4" s="49">
        <v>2020</v>
      </c>
      <c r="H4" s="49">
        <v>2020</v>
      </c>
      <c r="I4" s="49">
        <v>2020</v>
      </c>
      <c r="J4" s="49">
        <v>2021</v>
      </c>
      <c r="K4" s="133" t="s">
        <v>226</v>
      </c>
    </row>
    <row r="5" spans="1:11" ht="15" customHeight="1" thickBot="1" x14ac:dyDescent="0.25">
      <c r="A5" s="43" t="s">
        <v>106</v>
      </c>
      <c r="B5" s="43"/>
      <c r="C5" s="50" t="s">
        <v>34</v>
      </c>
      <c r="D5" s="227" t="s">
        <v>34</v>
      </c>
      <c r="E5" s="227" t="s">
        <v>34</v>
      </c>
      <c r="F5" s="227" t="s">
        <v>34</v>
      </c>
      <c r="G5" s="232" t="s">
        <v>231</v>
      </c>
      <c r="H5" s="227" t="s">
        <v>228</v>
      </c>
      <c r="I5" s="227" t="s">
        <v>227</v>
      </c>
      <c r="J5" s="227" t="s">
        <v>229</v>
      </c>
      <c r="K5" s="133" t="s">
        <v>326</v>
      </c>
    </row>
    <row r="6" spans="1:11" ht="15" customHeight="1" x14ac:dyDescent="0.2">
      <c r="A6" s="60"/>
      <c r="B6" s="26" t="s">
        <v>104</v>
      </c>
      <c r="D6" s="146"/>
      <c r="E6" s="146"/>
      <c r="F6" s="146"/>
      <c r="G6" s="146"/>
      <c r="H6" s="146"/>
      <c r="I6" s="146"/>
      <c r="J6" s="146"/>
      <c r="K6" s="139"/>
    </row>
    <row r="7" spans="1:11" ht="15" customHeight="1" x14ac:dyDescent="0.2">
      <c r="B7" s="7" t="s">
        <v>67</v>
      </c>
      <c r="C7" s="44">
        <v>1409431</v>
      </c>
      <c r="D7" s="130">
        <f>Revenues!D6</f>
        <v>2126298</v>
      </c>
      <c r="E7" s="130">
        <f>Revenues!E6</f>
        <v>2168823</v>
      </c>
      <c r="F7" s="130">
        <f>Revenues!F6</f>
        <v>2231719</v>
      </c>
      <c r="G7" s="130">
        <f>Revenues!G6</f>
        <v>2265195</v>
      </c>
      <c r="H7" s="130">
        <f>Revenues!H6</f>
        <v>1132598</v>
      </c>
      <c r="I7" s="130">
        <f>Revenues!I6</f>
        <v>2265195</v>
      </c>
      <c r="J7" s="130">
        <f>Revenues!J6</f>
        <v>2287846.9500000002</v>
      </c>
      <c r="K7" s="35">
        <f>(J7-G7)/G7</f>
        <v>1.0000000000000082E-2</v>
      </c>
    </row>
    <row r="8" spans="1:11" ht="15" customHeight="1" x14ac:dyDescent="0.2">
      <c r="B8" s="7" t="s">
        <v>157</v>
      </c>
      <c r="C8" s="44"/>
      <c r="D8" s="130">
        <f>Revenues!D8</f>
        <v>0</v>
      </c>
      <c r="E8" s="130">
        <f>Revenues!E8</f>
        <v>0</v>
      </c>
      <c r="F8" s="130">
        <f>Revenues!F8</f>
        <v>0</v>
      </c>
      <c r="G8" s="130">
        <f>Revenues!G8</f>
        <v>0</v>
      </c>
      <c r="H8" s="130">
        <f>Revenues!H8</f>
        <v>0</v>
      </c>
      <c r="I8" s="130">
        <f>Revenues!I8</f>
        <v>0</v>
      </c>
      <c r="J8" s="130">
        <f>Revenues!J8</f>
        <v>0</v>
      </c>
    </row>
    <row r="9" spans="1:11" ht="15" customHeight="1" x14ac:dyDescent="0.2">
      <c r="B9" s="7" t="s">
        <v>192</v>
      </c>
      <c r="C9" s="44"/>
      <c r="D9" s="130">
        <f>Revenues!D11</f>
        <v>146281</v>
      </c>
      <c r="E9" s="130">
        <f>Revenues!E11</f>
        <v>148045</v>
      </c>
      <c r="F9" s="130">
        <f>Revenues!F11</f>
        <v>155010</v>
      </c>
      <c r="G9" s="130">
        <f>Revenues!G11</f>
        <v>147000</v>
      </c>
      <c r="H9" s="130">
        <f>Revenues!H11</f>
        <v>120792</v>
      </c>
      <c r="I9" s="130">
        <f>Revenues!I11</f>
        <v>150000</v>
      </c>
      <c r="J9" s="130">
        <f>Revenues!J11</f>
        <v>150000</v>
      </c>
      <c r="K9" s="35">
        <f>(J9-G9)/G9</f>
        <v>2.0408163265306121E-2</v>
      </c>
    </row>
    <row r="10" spans="1:11" ht="15" customHeight="1" x14ac:dyDescent="0.2">
      <c r="B10" s="7" t="s">
        <v>68</v>
      </c>
      <c r="C10" s="44"/>
      <c r="D10" s="130">
        <f>Revenues!D29</f>
        <v>505678</v>
      </c>
      <c r="E10" s="130">
        <f>Revenues!E29</f>
        <v>537965</v>
      </c>
      <c r="F10" s="130">
        <f>Revenues!F29</f>
        <v>606983</v>
      </c>
      <c r="G10" s="130">
        <f>Revenues!G29</f>
        <v>546850</v>
      </c>
      <c r="H10" s="130">
        <f>Revenues!H29</f>
        <v>331516</v>
      </c>
      <c r="I10" s="130">
        <f>Revenues!I29</f>
        <v>626250</v>
      </c>
      <c r="J10" s="130">
        <f>Revenues!J29</f>
        <v>633750</v>
      </c>
      <c r="K10" s="35">
        <f>(J10-G10)/G10</f>
        <v>0.15891012160555912</v>
      </c>
    </row>
    <row r="11" spans="1:11" ht="15" customHeight="1" x14ac:dyDescent="0.2">
      <c r="B11" s="7" t="s">
        <v>94</v>
      </c>
      <c r="C11" s="44"/>
      <c r="D11" s="41">
        <f>Revenues!D32</f>
        <v>7064</v>
      </c>
      <c r="E11" s="41">
        <f>Revenues!E32</f>
        <v>19252</v>
      </c>
      <c r="F11" s="41">
        <f>Revenues!F32</f>
        <v>23273</v>
      </c>
      <c r="G11" s="41">
        <f>Revenues!G32</f>
        <v>22000</v>
      </c>
      <c r="H11" s="41">
        <f>Revenues!H32</f>
        <v>5079</v>
      </c>
      <c r="I11" s="41">
        <f>Revenues!I32</f>
        <v>11000</v>
      </c>
      <c r="J11" s="41">
        <f>Revenues!J32</f>
        <v>13500</v>
      </c>
      <c r="K11" s="35">
        <f>(J11-G11)/G11</f>
        <v>-0.38636363636363635</v>
      </c>
    </row>
    <row r="12" spans="1:11" ht="15" customHeight="1" x14ac:dyDescent="0.2">
      <c r="B12" s="7" t="s">
        <v>150</v>
      </c>
      <c r="C12" s="44"/>
      <c r="D12" s="130">
        <f>Revenues!D55</f>
        <v>189784</v>
      </c>
      <c r="E12" s="130">
        <f>Revenues!E55</f>
        <v>213256</v>
      </c>
      <c r="F12" s="130">
        <f>Revenues!F55</f>
        <v>146558</v>
      </c>
      <c r="G12" s="130">
        <f>Revenues!G55</f>
        <v>92600</v>
      </c>
      <c r="H12" s="130">
        <f>Revenues!H55</f>
        <v>97381</v>
      </c>
      <c r="I12" s="130">
        <f>Revenues!I55</f>
        <v>130457</v>
      </c>
      <c r="J12" s="130">
        <f>Revenues!J55</f>
        <v>103470</v>
      </c>
      <c r="K12" s="35">
        <f>(J12-G12)/G12</f>
        <v>0.11738660907127429</v>
      </c>
    </row>
    <row r="13" spans="1:11" ht="15" customHeight="1" x14ac:dyDescent="0.2">
      <c r="B13" s="7" t="s">
        <v>279</v>
      </c>
      <c r="C13" s="44"/>
      <c r="D13" s="316">
        <f>Revenues!D58</f>
        <v>0</v>
      </c>
      <c r="E13" s="316">
        <f>Revenues!E58</f>
        <v>0</v>
      </c>
      <c r="F13" s="316">
        <f>Revenues!F58</f>
        <v>0</v>
      </c>
      <c r="G13" s="316">
        <f>Revenues!G58</f>
        <v>0</v>
      </c>
      <c r="H13" s="316">
        <f>Revenues!H58</f>
        <v>0</v>
      </c>
      <c r="I13" s="316">
        <f>Revenues!I58</f>
        <v>0</v>
      </c>
      <c r="J13" s="316">
        <v>0</v>
      </c>
    </row>
    <row r="14" spans="1:11" ht="15" customHeight="1" x14ac:dyDescent="0.2">
      <c r="A14" s="60"/>
      <c r="B14" s="26" t="s">
        <v>69</v>
      </c>
      <c r="C14" s="45">
        <v>1579291</v>
      </c>
      <c r="D14" s="94">
        <f t="shared" ref="D14:E14" si="0">SUM(D7:D13)</f>
        <v>2975105</v>
      </c>
      <c r="E14" s="94">
        <f t="shared" si="0"/>
        <v>3087341</v>
      </c>
      <c r="F14" s="94">
        <f t="shared" ref="F14:J14" si="1">SUM(F7:F13)</f>
        <v>3163543</v>
      </c>
      <c r="G14" s="94">
        <f t="shared" si="1"/>
        <v>3073645</v>
      </c>
      <c r="H14" s="94">
        <f t="shared" si="1"/>
        <v>1687366</v>
      </c>
      <c r="I14" s="94">
        <f t="shared" si="1"/>
        <v>3182902</v>
      </c>
      <c r="J14" s="94">
        <f t="shared" si="1"/>
        <v>3188566.95</v>
      </c>
      <c r="K14" s="149">
        <f>(J14-G14)/G14</f>
        <v>3.7389467553995401E-2</v>
      </c>
    </row>
    <row r="15" spans="1:11" ht="15" customHeight="1" x14ac:dyDescent="0.2">
      <c r="A15" s="26"/>
      <c r="B15" s="26"/>
      <c r="C15" s="45"/>
      <c r="D15" s="94"/>
      <c r="E15" s="94"/>
      <c r="F15" s="94"/>
      <c r="G15" s="94"/>
      <c r="H15" s="94"/>
      <c r="I15" s="94"/>
      <c r="J15" s="94"/>
    </row>
    <row r="16" spans="1:11" ht="15" customHeight="1" x14ac:dyDescent="0.2">
      <c r="A16" s="60"/>
      <c r="B16" s="26" t="s">
        <v>105</v>
      </c>
      <c r="C16" s="44"/>
      <c r="D16" s="41"/>
      <c r="E16" s="41"/>
      <c r="F16" s="41"/>
      <c r="G16" s="41"/>
      <c r="H16" s="41"/>
      <c r="I16" s="41"/>
      <c r="J16" s="41"/>
    </row>
    <row r="17" spans="1:12" ht="15" customHeight="1" x14ac:dyDescent="0.2">
      <c r="A17" s="60"/>
      <c r="B17" s="7" t="s">
        <v>95</v>
      </c>
      <c r="C17" s="44"/>
      <c r="D17" s="41">
        <f>'Pers Costs'!D22</f>
        <v>1947149</v>
      </c>
      <c r="E17" s="41">
        <f>'Pers Costs'!E22</f>
        <v>2015950</v>
      </c>
      <c r="F17" s="41">
        <f>'Pers Costs'!F22</f>
        <v>2025435</v>
      </c>
      <c r="G17" s="41">
        <f>'Pers Costs'!G22</f>
        <v>2260723</v>
      </c>
      <c r="H17" s="41">
        <f>'Pers Costs'!H22</f>
        <v>947518</v>
      </c>
      <c r="I17" s="41">
        <f>'Pers Costs'!I22</f>
        <v>2137688</v>
      </c>
      <c r="J17" s="41">
        <f>'Pers Costs'!J22</f>
        <v>2348458</v>
      </c>
      <c r="K17" s="35">
        <f>(J17-G17)/G17</f>
        <v>3.8808381212558994E-2</v>
      </c>
    </row>
    <row r="18" spans="1:12" ht="15" customHeight="1" x14ac:dyDescent="0.2">
      <c r="A18" s="60"/>
      <c r="B18" s="7" t="s">
        <v>96</v>
      </c>
      <c r="C18" s="44"/>
      <c r="D18" s="41">
        <f>'Contr Svcs'!D41</f>
        <v>530851</v>
      </c>
      <c r="E18" s="41">
        <f>'Contr Svcs'!E41</f>
        <v>536647</v>
      </c>
      <c r="F18" s="41">
        <f>'Contr Svcs'!F41</f>
        <v>531387</v>
      </c>
      <c r="G18" s="41">
        <f>'Contr Svcs'!G41</f>
        <v>540500</v>
      </c>
      <c r="H18" s="41">
        <f>'Contr Svcs'!H41</f>
        <v>252159</v>
      </c>
      <c r="I18" s="41">
        <f>'Contr Svcs'!I41</f>
        <v>525813</v>
      </c>
      <c r="J18" s="41">
        <f>'Contr Svcs'!J41</f>
        <v>560250</v>
      </c>
      <c r="K18" s="35">
        <f>(J18-G18)/G18</f>
        <v>3.654024051803885E-2</v>
      </c>
    </row>
    <row r="19" spans="1:12" ht="15" customHeight="1" x14ac:dyDescent="0.2">
      <c r="A19" s="60"/>
      <c r="B19" s="7" t="s">
        <v>191</v>
      </c>
      <c r="C19" s="44"/>
      <c r="D19" s="41">
        <f>'Mats &amp; Supp'!C10</f>
        <v>2800</v>
      </c>
      <c r="E19" s="41">
        <f>'Mats &amp; Supp'!D10</f>
        <v>3875</v>
      </c>
      <c r="F19" s="41">
        <f>'Mats &amp; Supp'!E10</f>
        <v>4445</v>
      </c>
      <c r="G19" s="41">
        <f>'Mats &amp; Supp'!F10</f>
        <v>3500</v>
      </c>
      <c r="H19" s="41">
        <f>'Mats &amp; Supp'!G10</f>
        <v>1565</v>
      </c>
      <c r="I19" s="41">
        <f>'Mats &amp; Supp'!H10</f>
        <v>4000</v>
      </c>
      <c r="J19" s="41">
        <f>'Mats &amp; Supp'!I10</f>
        <v>4500</v>
      </c>
      <c r="K19" s="35">
        <f>(J19-G19)/G19</f>
        <v>0.2857142857142857</v>
      </c>
    </row>
    <row r="20" spans="1:12" ht="15" customHeight="1" x14ac:dyDescent="0.2">
      <c r="A20" s="60"/>
      <c r="B20" s="7" t="s">
        <v>97</v>
      </c>
      <c r="C20" s="44"/>
      <c r="D20" s="41">
        <f>'Mats &amp; Supp'!C26</f>
        <v>195750</v>
      </c>
      <c r="E20" s="41">
        <f>'Mats &amp; Supp'!D26</f>
        <v>209391</v>
      </c>
      <c r="F20" s="41">
        <f>'Mats &amp; Supp'!E26</f>
        <v>235727</v>
      </c>
      <c r="G20" s="41">
        <f>'Mats &amp; Supp'!F26</f>
        <v>224100</v>
      </c>
      <c r="H20" s="41">
        <f>'Mats &amp; Supp'!G26</f>
        <v>75315</v>
      </c>
      <c r="I20" s="41">
        <f>'Mats &amp; Supp'!H26</f>
        <v>216250</v>
      </c>
      <c r="J20" s="41">
        <f>'Mats &amp; Supp'!I26</f>
        <v>234850</v>
      </c>
      <c r="K20" s="35">
        <f>(J20-G20)/G20</f>
        <v>4.7969656403391341E-2</v>
      </c>
    </row>
    <row r="21" spans="1:12" ht="15" customHeight="1" x14ac:dyDescent="0.2">
      <c r="A21" s="60"/>
      <c r="B21" s="7" t="s">
        <v>98</v>
      </c>
      <c r="C21" s="44"/>
      <c r="D21" s="130">
        <f>'Cap Outlays'!C22</f>
        <v>30692</v>
      </c>
      <c r="E21" s="130">
        <f>'Cap Outlays'!D22</f>
        <v>95226</v>
      </c>
      <c r="F21" s="130">
        <f>'Cap Outlays'!E22</f>
        <v>35962</v>
      </c>
      <c r="G21" s="130">
        <f>'Cap Outlays'!F22</f>
        <v>44500</v>
      </c>
      <c r="H21" s="130">
        <f>'Cap Outlays'!G22</f>
        <v>20447</v>
      </c>
      <c r="I21" s="130">
        <f>'Cap Outlays'!H22</f>
        <v>54947</v>
      </c>
      <c r="J21" s="130">
        <f>'Cap Outlays'!I22</f>
        <v>40500</v>
      </c>
      <c r="K21" s="35">
        <f>(J21-G21)/G21</f>
        <v>-8.98876404494382E-2</v>
      </c>
    </row>
    <row r="22" spans="1:12" ht="15" customHeight="1" x14ac:dyDescent="0.2">
      <c r="A22" s="60"/>
      <c r="B22" s="7" t="s">
        <v>259</v>
      </c>
      <c r="C22" s="44"/>
      <c r="D22" s="130">
        <f>'Debt Sum'!E13</f>
        <v>751</v>
      </c>
      <c r="E22" s="130">
        <f>'Debt Sum'!F13</f>
        <v>0</v>
      </c>
      <c r="F22" s="130">
        <f>'Debt Sum'!G13</f>
        <v>0</v>
      </c>
      <c r="G22" s="130">
        <f>'Debt Sum'!H13</f>
        <v>0</v>
      </c>
      <c r="H22" s="130">
        <f>'Debt Sum'!I13</f>
        <v>0</v>
      </c>
      <c r="I22" s="130">
        <f>'Debt Sum'!J13</f>
        <v>0</v>
      </c>
      <c r="J22" s="130">
        <f>'Debt Sum'!K13</f>
        <v>0</v>
      </c>
    </row>
    <row r="23" spans="1:12" ht="15" customHeight="1" x14ac:dyDescent="0.2">
      <c r="A23" s="60"/>
      <c r="B23" s="7" t="s">
        <v>260</v>
      </c>
      <c r="C23" s="44"/>
      <c r="D23" s="316">
        <f>'Cap Proj Fund Sum'!C13</f>
        <v>0</v>
      </c>
      <c r="E23" s="316">
        <f>'Cap Proj Fund Sum'!D13</f>
        <v>0</v>
      </c>
      <c r="F23" s="316">
        <f>'Cap Proj Fund Sum'!E13</f>
        <v>0</v>
      </c>
      <c r="G23" s="316">
        <f>'Cap Proj Fund Sum'!F13</f>
        <v>0</v>
      </c>
      <c r="H23" s="316">
        <f>'Cap Proj Fund Sum'!G13</f>
        <v>0</v>
      </c>
      <c r="I23" s="316">
        <f>'Cap Proj Fund Sum'!H13</f>
        <v>0</v>
      </c>
      <c r="J23" s="316">
        <f>'Cap Proj Fund Sum'!I13</f>
        <v>0</v>
      </c>
    </row>
    <row r="24" spans="1:12" ht="15" customHeight="1" x14ac:dyDescent="0.2">
      <c r="A24" s="26"/>
      <c r="B24" s="26" t="s">
        <v>69</v>
      </c>
      <c r="C24" s="62">
        <v>0</v>
      </c>
      <c r="D24" s="317">
        <f>SUM(D17:D23)</f>
        <v>2707993</v>
      </c>
      <c r="E24" s="317">
        <f t="shared" ref="E24:J24" si="2">SUM(E17:E23)</f>
        <v>2861089</v>
      </c>
      <c r="F24" s="317">
        <f t="shared" si="2"/>
        <v>2832956</v>
      </c>
      <c r="G24" s="317">
        <f t="shared" si="2"/>
        <v>3073323</v>
      </c>
      <c r="H24" s="317">
        <f t="shared" si="2"/>
        <v>1297004</v>
      </c>
      <c r="I24" s="317">
        <f t="shared" si="2"/>
        <v>2938698</v>
      </c>
      <c r="J24" s="317">
        <f t="shared" si="2"/>
        <v>3188558</v>
      </c>
      <c r="K24" s="149">
        <f>(J24-G24)/G24</f>
        <v>3.7495245374469265E-2</v>
      </c>
    </row>
    <row r="25" spans="1:12" ht="15" customHeight="1" x14ac:dyDescent="0.2">
      <c r="A25" s="26"/>
      <c r="B25" s="26"/>
      <c r="C25" s="45"/>
      <c r="D25" s="94"/>
      <c r="E25" s="94"/>
      <c r="F25" s="94"/>
      <c r="G25" s="94"/>
      <c r="H25" s="94"/>
      <c r="I25" s="94"/>
      <c r="J25" s="94"/>
    </row>
    <row r="26" spans="1:12" ht="15" customHeight="1" x14ac:dyDescent="0.2">
      <c r="B26" s="58" t="s">
        <v>102</v>
      </c>
      <c r="C26" s="45"/>
      <c r="D26" s="94">
        <f t="shared" ref="D26:E26" si="3">D14-D24</f>
        <v>267112</v>
      </c>
      <c r="E26" s="94">
        <f t="shared" si="3"/>
        <v>226252</v>
      </c>
      <c r="F26" s="94">
        <f t="shared" ref="F26:J26" si="4">F14-F24</f>
        <v>330587</v>
      </c>
      <c r="G26" s="94">
        <f t="shared" si="4"/>
        <v>322</v>
      </c>
      <c r="H26" s="94">
        <f t="shared" si="4"/>
        <v>390362</v>
      </c>
      <c r="I26" s="94">
        <f t="shared" si="4"/>
        <v>244204</v>
      </c>
      <c r="J26" s="94">
        <f t="shared" si="4"/>
        <v>8.9500000001862645</v>
      </c>
      <c r="K26" s="133">
        <f>(J26-G26)/G26</f>
        <v>-0.97220496894352093</v>
      </c>
    </row>
    <row r="27" spans="1:12" x14ac:dyDescent="0.2">
      <c r="A27" s="60"/>
      <c r="B27" s="26"/>
      <c r="C27" s="45"/>
      <c r="D27" s="94"/>
      <c r="E27" s="94"/>
      <c r="F27" s="94"/>
      <c r="G27" s="94"/>
      <c r="H27" s="94"/>
      <c r="I27" s="94"/>
      <c r="J27" s="94"/>
      <c r="K27" s="133"/>
    </row>
    <row r="28" spans="1:12" ht="15.75" x14ac:dyDescent="0.25">
      <c r="A28" s="446"/>
      <c r="B28" s="446"/>
      <c r="C28" s="446"/>
      <c r="D28" s="446"/>
      <c r="E28" s="446"/>
      <c r="F28" s="446"/>
      <c r="G28" s="446"/>
      <c r="H28" s="446"/>
      <c r="I28" s="446"/>
      <c r="J28" s="446"/>
    </row>
    <row r="29" spans="1:12" s="26" customFormat="1" ht="18.75" x14ac:dyDescent="0.3">
      <c r="A29" s="445"/>
      <c r="B29" s="445"/>
      <c r="C29" s="445"/>
      <c r="D29" s="445"/>
      <c r="E29" s="445"/>
      <c r="F29" s="445"/>
      <c r="G29" s="445"/>
      <c r="H29" s="445"/>
      <c r="I29" s="445"/>
      <c r="J29" s="445"/>
      <c r="K29" s="35"/>
      <c r="L29" s="7"/>
    </row>
    <row r="30" spans="1:12" s="26" customFormat="1" x14ac:dyDescent="0.2">
      <c r="A30" s="7"/>
      <c r="B30" s="7"/>
      <c r="C30" s="23"/>
      <c r="D30" s="228"/>
      <c r="E30" s="228"/>
      <c r="F30" s="228"/>
      <c r="G30" s="228"/>
      <c r="H30" s="228"/>
      <c r="I30" s="228"/>
      <c r="J30" s="228"/>
      <c r="K30" s="35"/>
      <c r="L30" s="7"/>
    </row>
    <row r="31" spans="1:12" s="26" customFormat="1" x14ac:dyDescent="0.2">
      <c r="A31" s="7"/>
      <c r="B31" s="7"/>
      <c r="C31" s="23"/>
      <c r="D31" s="228"/>
      <c r="E31" s="228"/>
      <c r="F31" s="228"/>
      <c r="G31" s="228"/>
      <c r="H31" s="228"/>
      <c r="I31" s="228"/>
      <c r="J31" s="228"/>
      <c r="K31" s="35"/>
      <c r="L31" s="7"/>
    </row>
    <row r="32" spans="1:12" s="26" customFormat="1" x14ac:dyDescent="0.2">
      <c r="A32" s="7"/>
      <c r="C32" s="45">
        <v>1578129</v>
      </c>
      <c r="D32" s="51"/>
      <c r="E32" s="51"/>
      <c r="F32" s="51"/>
      <c r="G32" s="51"/>
      <c r="H32" s="51"/>
      <c r="I32" s="51"/>
      <c r="J32" s="51"/>
      <c r="K32" s="35"/>
      <c r="L32" s="7"/>
    </row>
    <row r="33" spans="1:12" s="26" customFormat="1" x14ac:dyDescent="0.2">
      <c r="D33" s="49"/>
      <c r="E33" s="49"/>
      <c r="F33" s="49"/>
      <c r="G33" s="49"/>
      <c r="H33" s="49"/>
      <c r="I33" s="49"/>
      <c r="J33" s="49"/>
      <c r="K33" s="35"/>
      <c r="L33" s="7"/>
    </row>
    <row r="34" spans="1:12" s="26" customFormat="1" x14ac:dyDescent="0.2">
      <c r="D34" s="49"/>
      <c r="E34" s="49"/>
      <c r="F34" s="49"/>
      <c r="G34" s="49"/>
      <c r="H34" s="49"/>
      <c r="I34" s="49"/>
      <c r="J34" s="49"/>
      <c r="K34" s="35"/>
      <c r="L34" s="7"/>
    </row>
    <row r="35" spans="1:12" x14ac:dyDescent="0.2">
      <c r="K35" s="133"/>
    </row>
    <row r="37" spans="1:12" x14ac:dyDescent="0.2">
      <c r="A37" s="60"/>
      <c r="B37" s="26"/>
      <c r="C37" s="45"/>
      <c r="D37" s="51"/>
      <c r="E37" s="51"/>
      <c r="F37" s="51"/>
      <c r="G37" s="51"/>
      <c r="H37" s="51"/>
      <c r="I37" s="51"/>
      <c r="J37" s="51"/>
    </row>
    <row r="38" spans="1:12" x14ac:dyDescent="0.2">
      <c r="A38" s="60"/>
      <c r="B38" s="26"/>
      <c r="C38" s="45"/>
      <c r="L38" s="26"/>
    </row>
    <row r="39" spans="1:12" s="26" customFormat="1" x14ac:dyDescent="0.2">
      <c r="A39" s="60"/>
      <c r="C39" s="45"/>
      <c r="D39" s="51"/>
      <c r="E39" s="51"/>
      <c r="F39" s="51"/>
      <c r="G39" s="51"/>
      <c r="H39" s="51"/>
      <c r="I39" s="51"/>
      <c r="J39" s="51"/>
      <c r="K39" s="133"/>
      <c r="L39" s="7"/>
    </row>
    <row r="40" spans="1:12" s="26" customFormat="1" x14ac:dyDescent="0.2">
      <c r="A40" s="7"/>
      <c r="B40" s="7"/>
      <c r="C40" s="44"/>
      <c r="D40" s="228"/>
      <c r="E40" s="228"/>
      <c r="F40" s="228"/>
      <c r="G40" s="228"/>
      <c r="H40" s="228"/>
      <c r="I40" s="228"/>
      <c r="J40" s="228"/>
      <c r="K40" s="133"/>
      <c r="L40" s="7"/>
    </row>
    <row r="41" spans="1:12" x14ac:dyDescent="0.2">
      <c r="K41" s="133"/>
    </row>
    <row r="42" spans="1:12" x14ac:dyDescent="0.2">
      <c r="C42" s="44"/>
      <c r="K42" s="133"/>
    </row>
    <row r="44" spans="1:12" x14ac:dyDescent="0.2">
      <c r="A44" s="60"/>
      <c r="C44" s="44"/>
      <c r="E44" s="42"/>
      <c r="F44" s="42"/>
      <c r="G44" s="42"/>
      <c r="K44" s="133"/>
    </row>
    <row r="45" spans="1:12" x14ac:dyDescent="0.2">
      <c r="B45" s="15"/>
      <c r="C45" s="15"/>
      <c r="L45" s="26"/>
    </row>
    <row r="46" spans="1:12" x14ac:dyDescent="0.2">
      <c r="C46" s="44"/>
      <c r="E46" s="42"/>
      <c r="F46" s="42"/>
      <c r="G46" s="42"/>
      <c r="K46" s="133"/>
      <c r="L46" s="26"/>
    </row>
    <row r="47" spans="1:12" x14ac:dyDescent="0.2">
      <c r="C47" s="44"/>
      <c r="E47" s="42"/>
      <c r="F47" s="42"/>
      <c r="G47" s="42"/>
    </row>
    <row r="48" spans="1:12" x14ac:dyDescent="0.2">
      <c r="C48" s="44"/>
      <c r="E48" s="42"/>
      <c r="F48" s="42"/>
      <c r="G48" s="42"/>
      <c r="L48" s="26"/>
    </row>
    <row r="49" spans="1:13" x14ac:dyDescent="0.2">
      <c r="C49" s="44"/>
      <c r="E49" s="42"/>
      <c r="F49" s="42"/>
      <c r="G49" s="42"/>
    </row>
    <row r="50" spans="1:13" x14ac:dyDescent="0.2">
      <c r="C50" s="44"/>
      <c r="E50" s="42"/>
      <c r="F50" s="42"/>
      <c r="G50" s="42"/>
      <c r="L50" s="26"/>
    </row>
    <row r="51" spans="1:13" x14ac:dyDescent="0.2">
      <c r="C51" s="44"/>
      <c r="E51" s="42"/>
      <c r="F51" s="42"/>
      <c r="G51" s="42"/>
    </row>
    <row r="52" spans="1:13" hidden="1" x14ac:dyDescent="0.2">
      <c r="C52" s="44"/>
      <c r="E52" s="42"/>
      <c r="F52" s="42"/>
      <c r="G52" s="42"/>
    </row>
    <row r="53" spans="1:13" x14ac:dyDescent="0.2">
      <c r="C53" s="44"/>
      <c r="E53" s="42"/>
      <c r="F53" s="42"/>
      <c r="G53" s="42"/>
      <c r="M53" s="26"/>
    </row>
    <row r="54" spans="1:13" s="26" customFormat="1" x14ac:dyDescent="0.2">
      <c r="A54" s="7"/>
      <c r="B54" s="7"/>
      <c r="C54" s="44"/>
      <c r="D54" s="228"/>
      <c r="E54" s="42"/>
      <c r="F54" s="42"/>
      <c r="G54" s="42"/>
      <c r="H54" s="228"/>
      <c r="I54" s="228"/>
      <c r="J54" s="228"/>
      <c r="K54" s="35"/>
      <c r="L54" s="7"/>
      <c r="M54" s="7"/>
    </row>
    <row r="55" spans="1:13" x14ac:dyDescent="0.2">
      <c r="C55" s="44"/>
      <c r="E55" s="42"/>
      <c r="F55" s="42"/>
      <c r="G55" s="42"/>
    </row>
    <row r="56" spans="1:13" x14ac:dyDescent="0.2">
      <c r="C56" s="44"/>
      <c r="E56" s="42"/>
      <c r="F56" s="42"/>
      <c r="G56" s="42"/>
    </row>
    <row r="57" spans="1:13" x14ac:dyDescent="0.2">
      <c r="C57" s="44"/>
      <c r="E57" s="42"/>
      <c r="F57" s="42"/>
      <c r="G57" s="42"/>
      <c r="M57" s="26"/>
    </row>
    <row r="58" spans="1:13" s="26" customFormat="1" x14ac:dyDescent="0.2">
      <c r="A58" s="7"/>
      <c r="B58" s="7"/>
      <c r="C58" s="44"/>
      <c r="D58" s="228"/>
      <c r="E58" s="42"/>
      <c r="F58" s="42"/>
      <c r="G58" s="42"/>
      <c r="H58" s="228"/>
      <c r="I58" s="228"/>
      <c r="J58" s="228"/>
      <c r="K58" s="35"/>
      <c r="L58" s="7"/>
      <c r="M58" s="7"/>
    </row>
    <row r="59" spans="1:13" x14ac:dyDescent="0.2">
      <c r="C59" s="44"/>
      <c r="E59" s="42"/>
      <c r="F59" s="42"/>
      <c r="G59" s="42"/>
      <c r="M59" s="26"/>
    </row>
    <row r="60" spans="1:13" s="26" customFormat="1" x14ac:dyDescent="0.2">
      <c r="A60" s="7"/>
      <c r="B60" s="7"/>
      <c r="C60" s="44"/>
      <c r="D60" s="228"/>
      <c r="E60" s="42"/>
      <c r="F60" s="42"/>
      <c r="G60" s="42"/>
      <c r="H60" s="228"/>
      <c r="I60" s="228"/>
      <c r="J60" s="228"/>
      <c r="K60" s="35"/>
      <c r="L60" s="7"/>
      <c r="M60" s="7"/>
    </row>
    <row r="61" spans="1:13" x14ac:dyDescent="0.2">
      <c r="C61" s="44"/>
      <c r="E61" s="42"/>
      <c r="F61" s="42"/>
      <c r="G61" s="42"/>
      <c r="M61" s="26"/>
    </row>
    <row r="62" spans="1:13" s="26" customFormat="1" x14ac:dyDescent="0.2">
      <c r="A62" s="7"/>
      <c r="B62" s="7"/>
      <c r="C62" s="44"/>
      <c r="D62" s="228"/>
      <c r="E62" s="42"/>
      <c r="F62" s="42"/>
      <c r="G62" s="42"/>
      <c r="H62" s="228"/>
      <c r="I62" s="228"/>
      <c r="J62" s="228"/>
      <c r="K62" s="35"/>
      <c r="L62" s="7"/>
      <c r="M62" s="7"/>
    </row>
    <row r="63" spans="1:13" x14ac:dyDescent="0.2">
      <c r="C63" s="44"/>
      <c r="E63" s="42"/>
      <c r="F63" s="42"/>
      <c r="G63" s="42"/>
    </row>
    <row r="64" spans="1:13" x14ac:dyDescent="0.2">
      <c r="C64" s="44"/>
      <c r="E64" s="42"/>
      <c r="F64" s="42"/>
      <c r="G64" s="42"/>
    </row>
    <row r="65" spans="3:7" x14ac:dyDescent="0.2">
      <c r="C65" s="44"/>
      <c r="E65" s="42"/>
      <c r="F65" s="42"/>
      <c r="G65" s="42"/>
    </row>
    <row r="66" spans="3:7" x14ac:dyDescent="0.2">
      <c r="C66" s="44"/>
      <c r="E66" s="42"/>
      <c r="F66" s="42"/>
      <c r="G66" s="42"/>
    </row>
    <row r="67" spans="3:7" x14ac:dyDescent="0.2">
      <c r="C67" s="44"/>
      <c r="E67" s="42"/>
      <c r="F67" s="42"/>
      <c r="G67" s="42"/>
    </row>
    <row r="68" spans="3:7" x14ac:dyDescent="0.2">
      <c r="C68" s="44"/>
      <c r="E68" s="42"/>
      <c r="F68" s="42"/>
      <c r="G68" s="42"/>
    </row>
    <row r="69" spans="3:7" x14ac:dyDescent="0.2">
      <c r="C69" s="44"/>
      <c r="E69" s="42"/>
      <c r="F69" s="42"/>
      <c r="G69" s="42"/>
    </row>
    <row r="70" spans="3:7" x14ac:dyDescent="0.2">
      <c r="C70" s="44"/>
      <c r="E70" s="42"/>
      <c r="F70" s="42"/>
      <c r="G70" s="42"/>
    </row>
    <row r="71" spans="3:7" x14ac:dyDescent="0.2">
      <c r="C71" s="44"/>
      <c r="E71" s="42"/>
      <c r="F71" s="42"/>
      <c r="G71" s="42"/>
    </row>
    <row r="72" spans="3:7" x14ac:dyDescent="0.2">
      <c r="C72" s="44"/>
      <c r="E72" s="42"/>
      <c r="F72" s="42"/>
      <c r="G72" s="42"/>
    </row>
    <row r="73" spans="3:7" x14ac:dyDescent="0.2">
      <c r="C73" s="44"/>
      <c r="E73" s="42"/>
      <c r="F73" s="42"/>
      <c r="G73" s="42"/>
    </row>
    <row r="74" spans="3:7" x14ac:dyDescent="0.2">
      <c r="C74" s="44"/>
      <c r="E74" s="42"/>
      <c r="F74" s="42"/>
      <c r="G74" s="42"/>
    </row>
    <row r="75" spans="3:7" x14ac:dyDescent="0.2">
      <c r="C75" s="44"/>
      <c r="E75" s="42"/>
      <c r="F75" s="42"/>
      <c r="G75" s="42"/>
    </row>
    <row r="76" spans="3:7" x14ac:dyDescent="0.2">
      <c r="C76" s="44"/>
      <c r="E76" s="42"/>
      <c r="F76" s="42"/>
      <c r="G76" s="42"/>
    </row>
    <row r="77" spans="3:7" x14ac:dyDescent="0.2">
      <c r="C77" s="44"/>
      <c r="E77" s="42"/>
      <c r="F77" s="42"/>
      <c r="G77" s="42"/>
    </row>
    <row r="78" spans="3:7" x14ac:dyDescent="0.2">
      <c r="C78" s="44"/>
      <c r="E78" s="42"/>
      <c r="F78" s="42"/>
      <c r="G78" s="42"/>
    </row>
    <row r="79" spans="3:7" x14ac:dyDescent="0.2">
      <c r="C79" s="44"/>
      <c r="E79" s="42"/>
      <c r="F79" s="42"/>
      <c r="G79" s="42"/>
    </row>
    <row r="80" spans="3:7" x14ac:dyDescent="0.2">
      <c r="C80" s="44"/>
      <c r="E80" s="42"/>
      <c r="F80" s="42"/>
      <c r="G80" s="42"/>
    </row>
    <row r="81" spans="3:7" x14ac:dyDescent="0.2">
      <c r="C81" s="44"/>
      <c r="E81" s="42"/>
      <c r="F81" s="42"/>
      <c r="G81" s="42"/>
    </row>
    <row r="82" spans="3:7" x14ac:dyDescent="0.2">
      <c r="C82" s="44"/>
      <c r="E82" s="42"/>
      <c r="F82" s="42"/>
      <c r="G82" s="42"/>
    </row>
    <row r="83" spans="3:7" x14ac:dyDescent="0.2">
      <c r="C83" s="44"/>
      <c r="E83" s="42"/>
      <c r="F83" s="42"/>
      <c r="G83" s="42"/>
    </row>
    <row r="84" spans="3:7" x14ac:dyDescent="0.2">
      <c r="C84" s="44"/>
      <c r="E84" s="42"/>
      <c r="F84" s="42"/>
      <c r="G84" s="42"/>
    </row>
    <row r="85" spans="3:7" x14ac:dyDescent="0.2">
      <c r="C85" s="44"/>
      <c r="E85" s="42"/>
      <c r="F85" s="42"/>
      <c r="G85" s="42"/>
    </row>
    <row r="86" spans="3:7" x14ac:dyDescent="0.2">
      <c r="C86" s="44"/>
      <c r="E86" s="42"/>
      <c r="F86" s="42"/>
      <c r="G86" s="42"/>
    </row>
    <row r="87" spans="3:7" x14ac:dyDescent="0.2">
      <c r="C87" s="44"/>
      <c r="E87" s="42"/>
      <c r="F87" s="42"/>
      <c r="G87" s="42"/>
    </row>
    <row r="88" spans="3:7" x14ac:dyDescent="0.2">
      <c r="C88" s="44"/>
      <c r="E88" s="42"/>
      <c r="F88" s="42"/>
      <c r="G88" s="42"/>
    </row>
    <row r="89" spans="3:7" x14ac:dyDescent="0.2">
      <c r="C89" s="44"/>
      <c r="E89" s="42"/>
      <c r="F89" s="42"/>
      <c r="G89" s="42"/>
    </row>
    <row r="90" spans="3:7" x14ac:dyDescent="0.2">
      <c r="C90" s="44"/>
      <c r="E90" s="42"/>
      <c r="F90" s="42"/>
      <c r="G90" s="42"/>
    </row>
    <row r="91" spans="3:7" x14ac:dyDescent="0.2">
      <c r="C91" s="44"/>
      <c r="E91" s="42"/>
      <c r="F91" s="42"/>
      <c r="G91" s="42"/>
    </row>
    <row r="92" spans="3:7" x14ac:dyDescent="0.2">
      <c r="C92" s="44"/>
      <c r="E92" s="42"/>
      <c r="F92" s="42"/>
      <c r="G92" s="42"/>
    </row>
    <row r="93" spans="3:7" x14ac:dyDescent="0.2">
      <c r="C93" s="44"/>
      <c r="E93" s="42"/>
      <c r="F93" s="42"/>
      <c r="G93" s="42"/>
    </row>
    <row r="94" spans="3:7" x14ac:dyDescent="0.2">
      <c r="C94" s="44"/>
      <c r="E94" s="42"/>
      <c r="F94" s="42"/>
      <c r="G94" s="42"/>
    </row>
    <row r="95" spans="3:7" x14ac:dyDescent="0.2">
      <c r="C95" s="44"/>
      <c r="E95" s="42"/>
      <c r="F95" s="42"/>
      <c r="G95" s="42"/>
    </row>
    <row r="96" spans="3:7" x14ac:dyDescent="0.2">
      <c r="C96" s="44"/>
      <c r="E96" s="42"/>
      <c r="F96" s="42"/>
      <c r="G96" s="42"/>
    </row>
    <row r="97" spans="3:7" x14ac:dyDescent="0.2">
      <c r="C97" s="44"/>
      <c r="E97" s="42"/>
      <c r="F97" s="42"/>
      <c r="G97" s="42"/>
    </row>
    <row r="98" spans="3:7" x14ac:dyDescent="0.2">
      <c r="C98" s="44"/>
      <c r="E98" s="42"/>
      <c r="F98" s="42"/>
      <c r="G98" s="42"/>
    </row>
    <row r="99" spans="3:7" x14ac:dyDescent="0.2">
      <c r="C99" s="44"/>
      <c r="E99" s="42"/>
      <c r="F99" s="42"/>
      <c r="G99" s="42"/>
    </row>
    <row r="100" spans="3:7" x14ac:dyDescent="0.2">
      <c r="C100" s="44"/>
      <c r="E100" s="42"/>
      <c r="F100" s="42"/>
      <c r="G100" s="42"/>
    </row>
    <row r="101" spans="3:7" x14ac:dyDescent="0.2">
      <c r="C101" s="44"/>
      <c r="E101" s="42"/>
      <c r="F101" s="42"/>
      <c r="G101" s="42"/>
    </row>
    <row r="102" spans="3:7" x14ac:dyDescent="0.2">
      <c r="C102" s="44"/>
      <c r="E102" s="42"/>
      <c r="F102" s="42"/>
      <c r="G102" s="42"/>
    </row>
    <row r="103" spans="3:7" x14ac:dyDescent="0.2">
      <c r="C103" s="44"/>
      <c r="E103" s="42"/>
      <c r="F103" s="42"/>
      <c r="G103" s="42"/>
    </row>
    <row r="104" spans="3:7" x14ac:dyDescent="0.2">
      <c r="C104" s="44"/>
      <c r="E104" s="42"/>
      <c r="F104" s="42"/>
      <c r="G104" s="42"/>
    </row>
    <row r="105" spans="3:7" x14ac:dyDescent="0.2">
      <c r="C105" s="44"/>
      <c r="E105" s="42"/>
      <c r="F105" s="42"/>
      <c r="G105" s="42"/>
    </row>
    <row r="106" spans="3:7" x14ac:dyDescent="0.2">
      <c r="C106" s="44"/>
      <c r="E106" s="42"/>
      <c r="F106" s="42"/>
      <c r="G106" s="42"/>
    </row>
    <row r="107" spans="3:7" x14ac:dyDescent="0.2">
      <c r="C107" s="44"/>
      <c r="E107" s="42"/>
      <c r="F107" s="42"/>
      <c r="G107" s="42"/>
    </row>
    <row r="108" spans="3:7" x14ac:dyDescent="0.2">
      <c r="C108" s="44"/>
      <c r="E108" s="42"/>
      <c r="F108" s="42"/>
      <c r="G108" s="42"/>
    </row>
    <row r="109" spans="3:7" x14ac:dyDescent="0.2">
      <c r="C109" s="44"/>
      <c r="E109" s="42"/>
      <c r="F109" s="42"/>
      <c r="G109" s="42"/>
    </row>
    <row r="110" spans="3:7" x14ac:dyDescent="0.2">
      <c r="C110" s="44"/>
      <c r="E110" s="42"/>
      <c r="F110" s="42"/>
      <c r="G110" s="42"/>
    </row>
    <row r="111" spans="3:7" x14ac:dyDescent="0.2">
      <c r="C111" s="44"/>
      <c r="E111" s="42"/>
      <c r="F111" s="42"/>
      <c r="G111" s="42"/>
    </row>
    <row r="112" spans="3:7" x14ac:dyDescent="0.2">
      <c r="C112" s="44"/>
      <c r="E112" s="42"/>
      <c r="F112" s="42"/>
      <c r="G112" s="42"/>
    </row>
    <row r="113" spans="3:7" x14ac:dyDescent="0.2">
      <c r="C113" s="44"/>
      <c r="E113" s="42"/>
      <c r="F113" s="42"/>
      <c r="G113" s="42"/>
    </row>
    <row r="114" spans="3:7" x14ac:dyDescent="0.2">
      <c r="C114" s="44"/>
      <c r="E114" s="42"/>
      <c r="F114" s="42"/>
      <c r="G114" s="42"/>
    </row>
    <row r="115" spans="3:7" x14ac:dyDescent="0.2">
      <c r="C115" s="44"/>
      <c r="E115" s="42"/>
      <c r="F115" s="42"/>
      <c r="G115" s="42"/>
    </row>
    <row r="116" spans="3:7" x14ac:dyDescent="0.2">
      <c r="C116" s="44"/>
      <c r="E116" s="42"/>
      <c r="F116" s="42"/>
      <c r="G116" s="42"/>
    </row>
    <row r="117" spans="3:7" x14ac:dyDescent="0.2">
      <c r="C117" s="44"/>
      <c r="E117" s="42"/>
      <c r="F117" s="42"/>
      <c r="G117" s="42"/>
    </row>
    <row r="118" spans="3:7" x14ac:dyDescent="0.2">
      <c r="C118" s="44"/>
      <c r="E118" s="42"/>
      <c r="F118" s="42"/>
      <c r="G118" s="42"/>
    </row>
    <row r="119" spans="3:7" x14ac:dyDescent="0.2">
      <c r="C119" s="44"/>
      <c r="E119" s="42"/>
      <c r="F119" s="42"/>
      <c r="G119" s="42"/>
    </row>
    <row r="120" spans="3:7" x14ac:dyDescent="0.2">
      <c r="C120" s="44"/>
      <c r="E120" s="42"/>
      <c r="F120" s="42"/>
      <c r="G120" s="42"/>
    </row>
    <row r="121" spans="3:7" x14ac:dyDescent="0.2">
      <c r="C121" s="44"/>
      <c r="E121" s="42"/>
      <c r="F121" s="42"/>
      <c r="G121" s="42"/>
    </row>
    <row r="122" spans="3:7" x14ac:dyDescent="0.2">
      <c r="C122" s="44"/>
      <c r="E122" s="42"/>
      <c r="F122" s="42"/>
      <c r="G122" s="42"/>
    </row>
    <row r="123" spans="3:7" x14ac:dyDescent="0.2">
      <c r="C123" s="44"/>
      <c r="E123" s="42"/>
      <c r="F123" s="42"/>
      <c r="G123" s="42"/>
    </row>
    <row r="124" spans="3:7" x14ac:dyDescent="0.2">
      <c r="C124" s="44"/>
      <c r="E124" s="42"/>
      <c r="F124" s="42"/>
      <c r="G124" s="42"/>
    </row>
    <row r="125" spans="3:7" x14ac:dyDescent="0.2">
      <c r="C125" s="44"/>
      <c r="E125" s="42"/>
      <c r="F125" s="42"/>
      <c r="G125" s="42"/>
    </row>
    <row r="126" spans="3:7" x14ac:dyDescent="0.2">
      <c r="C126" s="44"/>
      <c r="E126" s="42"/>
      <c r="F126" s="42"/>
      <c r="G126" s="42"/>
    </row>
    <row r="127" spans="3:7" x14ac:dyDescent="0.2">
      <c r="C127" s="44"/>
      <c r="E127" s="42"/>
      <c r="F127" s="42"/>
      <c r="G127" s="42"/>
    </row>
    <row r="128" spans="3:7" x14ac:dyDescent="0.2">
      <c r="C128" s="44"/>
      <c r="E128" s="42"/>
      <c r="F128" s="42"/>
      <c r="G128" s="42"/>
    </row>
    <row r="129" spans="3:7" x14ac:dyDescent="0.2">
      <c r="C129" s="44"/>
      <c r="E129" s="42"/>
      <c r="F129" s="42"/>
      <c r="G129" s="42"/>
    </row>
    <row r="130" spans="3:7" x14ac:dyDescent="0.2">
      <c r="C130" s="44"/>
      <c r="E130" s="42"/>
      <c r="F130" s="42"/>
      <c r="G130" s="42"/>
    </row>
    <row r="131" spans="3:7" x14ac:dyDescent="0.2">
      <c r="C131" s="44"/>
      <c r="E131" s="42"/>
      <c r="F131" s="42"/>
      <c r="G131" s="42"/>
    </row>
    <row r="132" spans="3:7" x14ac:dyDescent="0.2">
      <c r="C132" s="44"/>
      <c r="E132" s="42"/>
      <c r="F132" s="42"/>
      <c r="G132" s="42"/>
    </row>
    <row r="133" spans="3:7" x14ac:dyDescent="0.2">
      <c r="C133" s="44"/>
      <c r="E133" s="42"/>
      <c r="F133" s="42"/>
      <c r="G133" s="42"/>
    </row>
    <row r="134" spans="3:7" x14ac:dyDescent="0.2">
      <c r="C134" s="44"/>
      <c r="E134" s="42"/>
      <c r="F134" s="42"/>
      <c r="G134" s="42"/>
    </row>
    <row r="135" spans="3:7" x14ac:dyDescent="0.2">
      <c r="C135" s="44"/>
      <c r="E135" s="42"/>
      <c r="F135" s="42"/>
      <c r="G135" s="42"/>
    </row>
    <row r="136" spans="3:7" x14ac:dyDescent="0.2">
      <c r="C136" s="44"/>
      <c r="E136" s="42"/>
      <c r="F136" s="42"/>
      <c r="G136" s="42"/>
    </row>
    <row r="137" spans="3:7" x14ac:dyDescent="0.2">
      <c r="C137" s="44"/>
      <c r="E137" s="42"/>
      <c r="F137" s="42"/>
      <c r="G137" s="42"/>
    </row>
    <row r="138" spans="3:7" x14ac:dyDescent="0.2">
      <c r="C138" s="44"/>
      <c r="E138" s="42"/>
      <c r="F138" s="42"/>
      <c r="G138" s="42"/>
    </row>
    <row r="139" spans="3:7" x14ac:dyDescent="0.2">
      <c r="C139" s="44"/>
      <c r="E139" s="42"/>
      <c r="F139" s="42"/>
      <c r="G139" s="42"/>
    </row>
    <row r="140" spans="3:7" x14ac:dyDescent="0.2">
      <c r="C140" s="44"/>
      <c r="E140" s="42"/>
      <c r="F140" s="42"/>
      <c r="G140" s="42"/>
    </row>
    <row r="141" spans="3:7" x14ac:dyDescent="0.2">
      <c r="C141" s="44"/>
      <c r="E141" s="42"/>
      <c r="F141" s="42"/>
      <c r="G141" s="42"/>
    </row>
    <row r="142" spans="3:7" x14ac:dyDescent="0.2">
      <c r="C142" s="44"/>
      <c r="E142" s="42"/>
      <c r="F142" s="42"/>
      <c r="G142" s="42"/>
    </row>
    <row r="143" spans="3:7" x14ac:dyDescent="0.2">
      <c r="C143" s="44"/>
      <c r="E143" s="42"/>
      <c r="F143" s="42"/>
      <c r="G143" s="42"/>
    </row>
    <row r="144" spans="3:7" x14ac:dyDescent="0.2">
      <c r="C144" s="44"/>
      <c r="E144" s="42"/>
      <c r="F144" s="42"/>
      <c r="G144" s="42"/>
    </row>
    <row r="145" spans="3:7" x14ac:dyDescent="0.2">
      <c r="C145" s="44"/>
      <c r="E145" s="42"/>
      <c r="F145" s="42"/>
      <c r="G145" s="42"/>
    </row>
    <row r="146" spans="3:7" x14ac:dyDescent="0.2">
      <c r="C146" s="44"/>
      <c r="E146" s="42"/>
      <c r="F146" s="42"/>
      <c r="G146" s="42"/>
    </row>
    <row r="147" spans="3:7" x14ac:dyDescent="0.2">
      <c r="C147" s="44"/>
      <c r="E147" s="42"/>
      <c r="F147" s="42"/>
      <c r="G147" s="42"/>
    </row>
    <row r="148" spans="3:7" x14ac:dyDescent="0.2">
      <c r="C148" s="44"/>
      <c r="E148" s="42"/>
      <c r="F148" s="42"/>
      <c r="G148" s="42"/>
    </row>
    <row r="149" spans="3:7" x14ac:dyDescent="0.2">
      <c r="C149" s="44"/>
      <c r="E149" s="42"/>
      <c r="F149" s="42"/>
      <c r="G149" s="42"/>
    </row>
    <row r="150" spans="3:7" x14ac:dyDescent="0.2">
      <c r="C150" s="44"/>
      <c r="E150" s="42"/>
      <c r="F150" s="42"/>
      <c r="G150" s="42"/>
    </row>
    <row r="151" spans="3:7" x14ac:dyDescent="0.2">
      <c r="C151" s="44"/>
      <c r="E151" s="42"/>
      <c r="F151" s="42"/>
      <c r="G151" s="42"/>
    </row>
    <row r="152" spans="3:7" x14ac:dyDescent="0.2">
      <c r="C152" s="44"/>
      <c r="E152" s="42"/>
      <c r="F152" s="42"/>
      <c r="G152" s="42"/>
    </row>
    <row r="153" spans="3:7" x14ac:dyDescent="0.2">
      <c r="C153" s="44"/>
      <c r="E153" s="42"/>
      <c r="F153" s="42"/>
      <c r="G153" s="42"/>
    </row>
    <row r="154" spans="3:7" x14ac:dyDescent="0.2">
      <c r="C154" s="44"/>
      <c r="E154" s="42"/>
      <c r="F154" s="42"/>
      <c r="G154" s="42"/>
    </row>
    <row r="155" spans="3:7" x14ac:dyDescent="0.2">
      <c r="C155" s="44"/>
      <c r="E155" s="42"/>
      <c r="F155" s="42"/>
      <c r="G155" s="42"/>
    </row>
    <row r="156" spans="3:7" x14ac:dyDescent="0.2">
      <c r="C156" s="44"/>
      <c r="E156" s="42"/>
      <c r="F156" s="42"/>
      <c r="G156" s="42"/>
    </row>
    <row r="157" spans="3:7" x14ac:dyDescent="0.2">
      <c r="C157" s="44"/>
      <c r="E157" s="42"/>
      <c r="F157" s="42"/>
      <c r="G157" s="42"/>
    </row>
    <row r="158" spans="3:7" x14ac:dyDescent="0.2">
      <c r="C158" s="44"/>
      <c r="E158" s="42"/>
      <c r="F158" s="42"/>
      <c r="G158" s="42"/>
    </row>
    <row r="159" spans="3:7" x14ac:dyDescent="0.2">
      <c r="C159" s="44"/>
      <c r="E159" s="42"/>
      <c r="F159" s="42"/>
      <c r="G159" s="42"/>
    </row>
    <row r="160" spans="3:7" x14ac:dyDescent="0.2">
      <c r="C160" s="44"/>
      <c r="E160" s="42"/>
      <c r="F160" s="42"/>
      <c r="G160" s="42"/>
    </row>
    <row r="161" spans="3:7" x14ac:dyDescent="0.2">
      <c r="C161" s="44"/>
      <c r="E161" s="42"/>
      <c r="F161" s="42"/>
      <c r="G161" s="42"/>
    </row>
    <row r="162" spans="3:7" x14ac:dyDescent="0.2">
      <c r="C162" s="44"/>
      <c r="E162" s="42"/>
      <c r="F162" s="42"/>
      <c r="G162" s="42"/>
    </row>
    <row r="163" spans="3:7" x14ac:dyDescent="0.2">
      <c r="C163" s="44"/>
      <c r="E163" s="42"/>
      <c r="F163" s="42"/>
      <c r="G163" s="42"/>
    </row>
    <row r="164" spans="3:7" x14ac:dyDescent="0.2">
      <c r="C164" s="44"/>
      <c r="E164" s="42"/>
      <c r="F164" s="42"/>
      <c r="G164" s="42"/>
    </row>
    <row r="165" spans="3:7" x14ac:dyDescent="0.2">
      <c r="C165" s="44"/>
      <c r="E165" s="42"/>
      <c r="F165" s="42"/>
      <c r="G165" s="42"/>
    </row>
    <row r="166" spans="3:7" x14ac:dyDescent="0.2">
      <c r="C166" s="44"/>
      <c r="E166" s="42"/>
      <c r="F166" s="42"/>
      <c r="G166" s="42"/>
    </row>
    <row r="167" spans="3:7" x14ac:dyDescent="0.2">
      <c r="C167" s="44"/>
      <c r="E167" s="42"/>
      <c r="F167" s="42"/>
      <c r="G167" s="42"/>
    </row>
    <row r="168" spans="3:7" x14ac:dyDescent="0.2">
      <c r="C168" s="44"/>
      <c r="E168" s="42"/>
      <c r="F168" s="42"/>
      <c r="G168" s="42"/>
    </row>
    <row r="169" spans="3:7" x14ac:dyDescent="0.2">
      <c r="C169" s="44"/>
      <c r="E169" s="42"/>
      <c r="F169" s="42"/>
      <c r="G169" s="42"/>
    </row>
    <row r="170" spans="3:7" x14ac:dyDescent="0.2">
      <c r="C170" s="44"/>
      <c r="E170" s="42"/>
      <c r="F170" s="42"/>
      <c r="G170" s="42"/>
    </row>
    <row r="171" spans="3:7" x14ac:dyDescent="0.2">
      <c r="C171" s="44"/>
      <c r="E171" s="42"/>
      <c r="F171" s="42"/>
      <c r="G171" s="42"/>
    </row>
    <row r="172" spans="3:7" x14ac:dyDescent="0.2">
      <c r="C172" s="44"/>
      <c r="E172" s="42"/>
      <c r="F172" s="42"/>
      <c r="G172" s="42"/>
    </row>
    <row r="173" spans="3:7" x14ac:dyDescent="0.2">
      <c r="C173" s="44"/>
      <c r="E173" s="42"/>
      <c r="F173" s="42"/>
      <c r="G173" s="42"/>
    </row>
    <row r="174" spans="3:7" x14ac:dyDescent="0.2">
      <c r="C174" s="44"/>
      <c r="E174" s="42"/>
      <c r="F174" s="42"/>
      <c r="G174" s="42"/>
    </row>
    <row r="175" spans="3:7" x14ac:dyDescent="0.2">
      <c r="C175" s="44"/>
      <c r="E175" s="42"/>
      <c r="F175" s="42"/>
      <c r="G175" s="42"/>
    </row>
    <row r="176" spans="3:7" x14ac:dyDescent="0.2">
      <c r="C176" s="44"/>
      <c r="E176" s="42"/>
      <c r="F176" s="42"/>
      <c r="G176" s="42"/>
    </row>
    <row r="177" spans="3:7" x14ac:dyDescent="0.2">
      <c r="C177" s="44"/>
      <c r="E177" s="42"/>
      <c r="F177" s="42"/>
      <c r="G177" s="42"/>
    </row>
    <row r="178" spans="3:7" x14ac:dyDescent="0.2">
      <c r="C178" s="44"/>
      <c r="E178" s="42"/>
      <c r="F178" s="42"/>
      <c r="G178" s="42"/>
    </row>
    <row r="179" spans="3:7" x14ac:dyDescent="0.2">
      <c r="C179" s="44"/>
      <c r="E179" s="42"/>
      <c r="F179" s="42"/>
      <c r="G179" s="42"/>
    </row>
    <row r="180" spans="3:7" x14ac:dyDescent="0.2">
      <c r="C180" s="44"/>
      <c r="E180" s="42"/>
      <c r="F180" s="42"/>
      <c r="G180" s="42"/>
    </row>
    <row r="181" spans="3:7" x14ac:dyDescent="0.2">
      <c r="C181" s="44"/>
      <c r="E181" s="42"/>
      <c r="F181" s="42"/>
      <c r="G181" s="42"/>
    </row>
    <row r="182" spans="3:7" x14ac:dyDescent="0.2">
      <c r="C182" s="44"/>
      <c r="E182" s="42"/>
      <c r="F182" s="42"/>
      <c r="G182" s="42"/>
    </row>
    <row r="183" spans="3:7" x14ac:dyDescent="0.2">
      <c r="C183" s="44"/>
      <c r="E183" s="42"/>
      <c r="F183" s="42"/>
      <c r="G183" s="42"/>
    </row>
    <row r="184" spans="3:7" x14ac:dyDescent="0.2">
      <c r="C184" s="44"/>
      <c r="E184" s="42"/>
      <c r="F184" s="42"/>
      <c r="G184" s="42"/>
    </row>
    <row r="185" spans="3:7" x14ac:dyDescent="0.2">
      <c r="C185" s="44"/>
      <c r="E185" s="42"/>
      <c r="F185" s="42"/>
      <c r="G185" s="42"/>
    </row>
    <row r="186" spans="3:7" x14ac:dyDescent="0.2">
      <c r="C186" s="44"/>
      <c r="E186" s="42"/>
      <c r="F186" s="42"/>
      <c r="G186" s="42"/>
    </row>
    <row r="187" spans="3:7" x14ac:dyDescent="0.2">
      <c r="C187" s="44"/>
      <c r="E187" s="42"/>
      <c r="F187" s="42"/>
      <c r="G187" s="42"/>
    </row>
    <row r="188" spans="3:7" x14ac:dyDescent="0.2">
      <c r="C188" s="44"/>
      <c r="E188" s="42"/>
      <c r="F188" s="42"/>
      <c r="G188" s="42"/>
    </row>
    <row r="189" spans="3:7" x14ac:dyDescent="0.2">
      <c r="C189" s="44"/>
      <c r="E189" s="42"/>
      <c r="F189" s="42"/>
      <c r="G189" s="42"/>
    </row>
    <row r="190" spans="3:7" x14ac:dyDescent="0.2">
      <c r="C190" s="44"/>
      <c r="E190" s="42"/>
      <c r="F190" s="42"/>
      <c r="G190" s="42"/>
    </row>
    <row r="191" spans="3:7" x14ac:dyDescent="0.2">
      <c r="C191" s="44"/>
      <c r="E191" s="42"/>
      <c r="F191" s="42"/>
      <c r="G191" s="42"/>
    </row>
    <row r="192" spans="3:7" x14ac:dyDescent="0.2">
      <c r="C192" s="44"/>
      <c r="E192" s="42"/>
      <c r="F192" s="42"/>
      <c r="G192" s="42"/>
    </row>
    <row r="193" spans="3:7" x14ac:dyDescent="0.2">
      <c r="C193" s="44"/>
      <c r="E193" s="42"/>
      <c r="F193" s="42"/>
      <c r="G193" s="42"/>
    </row>
    <row r="194" spans="3:7" x14ac:dyDescent="0.2">
      <c r="C194" s="44"/>
      <c r="E194" s="42"/>
      <c r="F194" s="42"/>
      <c r="G194" s="42"/>
    </row>
    <row r="195" spans="3:7" x14ac:dyDescent="0.2">
      <c r="C195" s="44"/>
      <c r="E195" s="42"/>
      <c r="F195" s="42"/>
      <c r="G195" s="42"/>
    </row>
    <row r="196" spans="3:7" x14ac:dyDescent="0.2">
      <c r="C196" s="44"/>
      <c r="E196" s="42"/>
      <c r="F196" s="42"/>
      <c r="G196" s="42"/>
    </row>
    <row r="197" spans="3:7" x14ac:dyDescent="0.2">
      <c r="C197" s="44"/>
      <c r="E197" s="42"/>
      <c r="F197" s="42"/>
      <c r="G197" s="42"/>
    </row>
    <row r="198" spans="3:7" x14ac:dyDescent="0.2">
      <c r="C198" s="44"/>
      <c r="E198" s="42"/>
      <c r="F198" s="42"/>
      <c r="G198" s="42"/>
    </row>
    <row r="199" spans="3:7" x14ac:dyDescent="0.2">
      <c r="C199" s="44"/>
      <c r="E199" s="42"/>
      <c r="F199" s="42"/>
      <c r="G199" s="42"/>
    </row>
    <row r="200" spans="3:7" x14ac:dyDescent="0.2">
      <c r="C200" s="44"/>
      <c r="E200" s="42"/>
      <c r="F200" s="42"/>
      <c r="G200" s="42"/>
    </row>
    <row r="201" spans="3:7" x14ac:dyDescent="0.2">
      <c r="C201" s="44"/>
      <c r="E201" s="42"/>
      <c r="F201" s="42"/>
      <c r="G201" s="42"/>
    </row>
    <row r="202" spans="3:7" x14ac:dyDescent="0.2">
      <c r="C202" s="44"/>
      <c r="E202" s="42"/>
      <c r="F202" s="42"/>
      <c r="G202" s="42"/>
    </row>
    <row r="203" spans="3:7" x14ac:dyDescent="0.2">
      <c r="C203" s="44"/>
      <c r="E203" s="42"/>
      <c r="F203" s="42"/>
      <c r="G203" s="42"/>
    </row>
    <row r="204" spans="3:7" x14ac:dyDescent="0.2">
      <c r="C204" s="44"/>
      <c r="E204" s="42"/>
      <c r="F204" s="42"/>
      <c r="G204" s="42"/>
    </row>
    <row r="205" spans="3:7" x14ac:dyDescent="0.2">
      <c r="C205" s="44"/>
      <c r="E205" s="42"/>
      <c r="F205" s="42"/>
      <c r="G205" s="42"/>
    </row>
    <row r="206" spans="3:7" x14ac:dyDescent="0.2">
      <c r="C206" s="44"/>
      <c r="E206" s="42"/>
      <c r="F206" s="42"/>
      <c r="G206" s="42"/>
    </row>
    <row r="207" spans="3:7" x14ac:dyDescent="0.2">
      <c r="C207" s="44"/>
      <c r="E207" s="42"/>
      <c r="F207" s="42"/>
      <c r="G207" s="42"/>
    </row>
    <row r="208" spans="3:7" x14ac:dyDescent="0.2">
      <c r="C208" s="44"/>
      <c r="E208" s="42"/>
      <c r="F208" s="42"/>
      <c r="G208" s="42"/>
    </row>
    <row r="209" spans="3:7" x14ac:dyDescent="0.2">
      <c r="C209" s="44"/>
      <c r="E209" s="42"/>
      <c r="F209" s="42"/>
      <c r="G209" s="42"/>
    </row>
    <row r="210" spans="3:7" x14ac:dyDescent="0.2">
      <c r="C210" s="44"/>
      <c r="E210" s="42"/>
      <c r="F210" s="42"/>
      <c r="G210" s="42"/>
    </row>
    <row r="211" spans="3:7" x14ac:dyDescent="0.2">
      <c r="C211" s="44"/>
      <c r="E211" s="42"/>
      <c r="F211" s="42"/>
      <c r="G211" s="42"/>
    </row>
    <row r="212" spans="3:7" x14ac:dyDescent="0.2">
      <c r="C212" s="44"/>
      <c r="E212" s="42"/>
      <c r="F212" s="42"/>
      <c r="G212" s="42"/>
    </row>
    <row r="213" spans="3:7" x14ac:dyDescent="0.2">
      <c r="C213" s="44"/>
      <c r="E213" s="42"/>
      <c r="F213" s="42"/>
      <c r="G213" s="42"/>
    </row>
    <row r="214" spans="3:7" x14ac:dyDescent="0.2">
      <c r="C214" s="44"/>
      <c r="E214" s="42"/>
      <c r="F214" s="42"/>
      <c r="G214" s="42"/>
    </row>
    <row r="215" spans="3:7" x14ac:dyDescent="0.2">
      <c r="C215" s="44"/>
      <c r="E215" s="42"/>
      <c r="F215" s="42"/>
      <c r="G215" s="42"/>
    </row>
    <row r="216" spans="3:7" x14ac:dyDescent="0.2">
      <c r="C216" s="44"/>
      <c r="E216" s="42"/>
      <c r="F216" s="42"/>
      <c r="G216" s="42"/>
    </row>
    <row r="217" spans="3:7" x14ac:dyDescent="0.2">
      <c r="C217" s="44"/>
      <c r="E217" s="42"/>
      <c r="F217" s="42"/>
      <c r="G217" s="42"/>
    </row>
    <row r="218" spans="3:7" x14ac:dyDescent="0.2">
      <c r="C218" s="44"/>
      <c r="E218" s="42"/>
      <c r="F218" s="42"/>
      <c r="G218" s="42"/>
    </row>
    <row r="219" spans="3:7" x14ac:dyDescent="0.2">
      <c r="C219" s="44"/>
      <c r="E219" s="42"/>
      <c r="F219" s="42"/>
      <c r="G219" s="42"/>
    </row>
    <row r="220" spans="3:7" x14ac:dyDescent="0.2">
      <c r="C220" s="44"/>
      <c r="E220" s="42"/>
      <c r="F220" s="42"/>
      <c r="G220" s="42"/>
    </row>
    <row r="221" spans="3:7" x14ac:dyDescent="0.2">
      <c r="C221" s="44"/>
      <c r="E221" s="42"/>
      <c r="F221" s="42"/>
      <c r="G221" s="42"/>
    </row>
    <row r="222" spans="3:7" x14ac:dyDescent="0.2">
      <c r="C222" s="44"/>
      <c r="E222" s="42"/>
      <c r="F222" s="42"/>
      <c r="G222" s="42"/>
    </row>
    <row r="223" spans="3:7" x14ac:dyDescent="0.2">
      <c r="C223" s="44"/>
      <c r="E223" s="42"/>
      <c r="F223" s="42"/>
      <c r="G223" s="42"/>
    </row>
    <row r="224" spans="3:7" x14ac:dyDescent="0.2">
      <c r="C224" s="44"/>
      <c r="E224" s="42"/>
      <c r="F224" s="42"/>
      <c r="G224" s="42"/>
    </row>
    <row r="225" spans="3:7" x14ac:dyDescent="0.2">
      <c r="C225" s="44"/>
      <c r="E225" s="42"/>
      <c r="F225" s="42"/>
      <c r="G225" s="42"/>
    </row>
    <row r="226" spans="3:7" x14ac:dyDescent="0.2">
      <c r="C226" s="44"/>
      <c r="E226" s="42"/>
      <c r="F226" s="42"/>
      <c r="G226" s="42"/>
    </row>
    <row r="227" spans="3:7" x14ac:dyDescent="0.2">
      <c r="C227" s="44"/>
      <c r="E227" s="42"/>
      <c r="F227" s="42"/>
      <c r="G227" s="42"/>
    </row>
    <row r="228" spans="3:7" x14ac:dyDescent="0.2">
      <c r="C228" s="44"/>
      <c r="E228" s="42"/>
      <c r="F228" s="42"/>
      <c r="G228" s="42"/>
    </row>
    <row r="229" spans="3:7" x14ac:dyDescent="0.2">
      <c r="C229" s="44"/>
      <c r="E229" s="42"/>
      <c r="F229" s="42"/>
      <c r="G229" s="42"/>
    </row>
    <row r="230" spans="3:7" x14ac:dyDescent="0.2">
      <c r="C230" s="44"/>
      <c r="E230" s="42"/>
      <c r="F230" s="42"/>
      <c r="G230" s="42"/>
    </row>
    <row r="231" spans="3:7" x14ac:dyDescent="0.2">
      <c r="C231" s="44"/>
      <c r="E231" s="42"/>
      <c r="F231" s="42"/>
      <c r="G231" s="42"/>
    </row>
    <row r="232" spans="3:7" x14ac:dyDescent="0.2">
      <c r="C232" s="44"/>
      <c r="E232" s="42"/>
      <c r="F232" s="42"/>
      <c r="G232" s="42"/>
    </row>
    <row r="233" spans="3:7" x14ac:dyDescent="0.2">
      <c r="C233" s="44"/>
      <c r="E233" s="42"/>
      <c r="F233" s="42"/>
      <c r="G233" s="42"/>
    </row>
    <row r="234" spans="3:7" x14ac:dyDescent="0.2">
      <c r="C234" s="44"/>
      <c r="E234" s="42"/>
      <c r="F234" s="42"/>
      <c r="G234" s="42"/>
    </row>
    <row r="235" spans="3:7" x14ac:dyDescent="0.2">
      <c r="C235" s="44"/>
      <c r="E235" s="42"/>
      <c r="F235" s="42"/>
      <c r="G235" s="42"/>
    </row>
    <row r="236" spans="3:7" x14ac:dyDescent="0.2">
      <c r="C236" s="44"/>
      <c r="E236" s="42"/>
      <c r="F236" s="42"/>
      <c r="G236" s="42"/>
    </row>
    <row r="237" spans="3:7" x14ac:dyDescent="0.2">
      <c r="C237" s="44"/>
      <c r="E237" s="42"/>
      <c r="F237" s="42"/>
      <c r="G237" s="42"/>
    </row>
    <row r="238" spans="3:7" x14ac:dyDescent="0.2">
      <c r="C238" s="44"/>
      <c r="E238" s="42"/>
      <c r="F238" s="42"/>
      <c r="G238" s="42"/>
    </row>
    <row r="239" spans="3:7" x14ac:dyDescent="0.2">
      <c r="C239" s="44"/>
      <c r="E239" s="42"/>
      <c r="F239" s="42"/>
      <c r="G239" s="42"/>
    </row>
    <row r="240" spans="3:7" x14ac:dyDescent="0.2">
      <c r="C240" s="44"/>
      <c r="E240" s="42"/>
      <c r="F240" s="42"/>
      <c r="G240" s="42"/>
    </row>
    <row r="241" spans="3:7" x14ac:dyDescent="0.2">
      <c r="C241" s="44"/>
      <c r="E241" s="42"/>
      <c r="F241" s="42"/>
      <c r="G241" s="42"/>
    </row>
    <row r="242" spans="3:7" x14ac:dyDescent="0.2">
      <c r="C242" s="44"/>
      <c r="E242" s="42"/>
      <c r="F242" s="42"/>
      <c r="G242" s="42"/>
    </row>
    <row r="243" spans="3:7" x14ac:dyDescent="0.2">
      <c r="C243" s="44"/>
      <c r="E243" s="42"/>
      <c r="F243" s="42"/>
      <c r="G243" s="42"/>
    </row>
    <row r="244" spans="3:7" x14ac:dyDescent="0.2">
      <c r="C244" s="44"/>
      <c r="E244" s="42"/>
      <c r="F244" s="42"/>
      <c r="G244" s="42"/>
    </row>
    <row r="245" spans="3:7" x14ac:dyDescent="0.2">
      <c r="C245" s="44"/>
      <c r="E245" s="42"/>
      <c r="F245" s="42"/>
      <c r="G245" s="42"/>
    </row>
    <row r="246" spans="3:7" x14ac:dyDescent="0.2">
      <c r="C246" s="44"/>
      <c r="E246" s="42"/>
      <c r="F246" s="42"/>
      <c r="G246" s="42"/>
    </row>
    <row r="247" spans="3:7" x14ac:dyDescent="0.2">
      <c r="C247" s="44"/>
      <c r="E247" s="42"/>
      <c r="F247" s="42"/>
      <c r="G247" s="42"/>
    </row>
    <row r="248" spans="3:7" x14ac:dyDescent="0.2">
      <c r="C248" s="44"/>
      <c r="E248" s="42"/>
      <c r="F248" s="42"/>
      <c r="G248" s="42"/>
    </row>
    <row r="249" spans="3:7" x14ac:dyDescent="0.2">
      <c r="C249" s="44"/>
      <c r="E249" s="42"/>
      <c r="F249" s="42"/>
      <c r="G249" s="42"/>
    </row>
    <row r="250" spans="3:7" x14ac:dyDescent="0.2">
      <c r="C250" s="44"/>
      <c r="E250" s="42"/>
      <c r="F250" s="42"/>
      <c r="G250" s="42"/>
    </row>
    <row r="251" spans="3:7" x14ac:dyDescent="0.2">
      <c r="C251" s="44"/>
      <c r="E251" s="42"/>
      <c r="F251" s="42"/>
      <c r="G251" s="42"/>
    </row>
    <row r="252" spans="3:7" x14ac:dyDescent="0.2">
      <c r="C252" s="44"/>
      <c r="E252" s="42"/>
      <c r="F252" s="42"/>
      <c r="G252" s="42"/>
    </row>
    <row r="253" spans="3:7" x14ac:dyDescent="0.2">
      <c r="C253" s="44"/>
      <c r="E253" s="42"/>
      <c r="F253" s="42"/>
      <c r="G253" s="42"/>
    </row>
    <row r="254" spans="3:7" x14ac:dyDescent="0.2">
      <c r="C254" s="44"/>
      <c r="E254" s="42"/>
      <c r="F254" s="42"/>
      <c r="G254" s="42"/>
    </row>
    <row r="255" spans="3:7" x14ac:dyDescent="0.2">
      <c r="C255" s="44"/>
      <c r="E255" s="42"/>
      <c r="F255" s="42"/>
      <c r="G255" s="42"/>
    </row>
    <row r="256" spans="3:7" x14ac:dyDescent="0.2">
      <c r="C256" s="44"/>
      <c r="E256" s="42"/>
      <c r="F256" s="42"/>
      <c r="G256" s="42"/>
    </row>
    <row r="257" spans="3:7" x14ac:dyDescent="0.2">
      <c r="C257" s="44"/>
      <c r="E257" s="42"/>
      <c r="F257" s="42"/>
      <c r="G257" s="42"/>
    </row>
    <row r="258" spans="3:7" x14ac:dyDescent="0.2">
      <c r="C258" s="44"/>
      <c r="E258" s="42"/>
      <c r="F258" s="42"/>
      <c r="G258" s="42"/>
    </row>
    <row r="259" spans="3:7" x14ac:dyDescent="0.2">
      <c r="C259" s="44"/>
      <c r="E259" s="42"/>
      <c r="F259" s="42"/>
      <c r="G259" s="42"/>
    </row>
    <row r="260" spans="3:7" x14ac:dyDescent="0.2">
      <c r="C260" s="44"/>
      <c r="E260" s="42"/>
      <c r="F260" s="42"/>
      <c r="G260" s="42"/>
    </row>
    <row r="261" spans="3:7" x14ac:dyDescent="0.2">
      <c r="C261" s="44"/>
      <c r="E261" s="42"/>
      <c r="F261" s="42"/>
      <c r="G261" s="42"/>
    </row>
    <row r="262" spans="3:7" x14ac:dyDescent="0.2">
      <c r="C262" s="44"/>
      <c r="E262" s="42"/>
      <c r="F262" s="42"/>
      <c r="G262" s="42"/>
    </row>
    <row r="263" spans="3:7" x14ac:dyDescent="0.2">
      <c r="C263" s="44"/>
      <c r="E263" s="42"/>
      <c r="F263" s="42"/>
      <c r="G263" s="42"/>
    </row>
    <row r="264" spans="3:7" x14ac:dyDescent="0.2">
      <c r="C264" s="44"/>
      <c r="E264" s="42"/>
      <c r="F264" s="42"/>
      <c r="G264" s="42"/>
    </row>
    <row r="265" spans="3:7" x14ac:dyDescent="0.2">
      <c r="C265" s="44"/>
      <c r="E265" s="42"/>
      <c r="F265" s="42"/>
      <c r="G265" s="42"/>
    </row>
    <row r="266" spans="3:7" x14ac:dyDescent="0.2">
      <c r="C266" s="44"/>
      <c r="E266" s="42"/>
      <c r="F266" s="42"/>
      <c r="G266" s="42"/>
    </row>
    <row r="267" spans="3:7" x14ac:dyDescent="0.2">
      <c r="C267" s="44"/>
      <c r="E267" s="42"/>
      <c r="F267" s="42"/>
      <c r="G267" s="42"/>
    </row>
    <row r="268" spans="3:7" x14ac:dyDescent="0.2">
      <c r="C268" s="44"/>
      <c r="E268" s="42"/>
      <c r="F268" s="42"/>
      <c r="G268" s="42"/>
    </row>
    <row r="269" spans="3:7" x14ac:dyDescent="0.2">
      <c r="C269" s="44"/>
      <c r="E269" s="42"/>
      <c r="F269" s="42"/>
      <c r="G269" s="42"/>
    </row>
    <row r="270" spans="3:7" x14ac:dyDescent="0.2">
      <c r="C270" s="44"/>
      <c r="E270" s="42"/>
      <c r="F270" s="42"/>
      <c r="G270" s="42"/>
    </row>
    <row r="271" spans="3:7" x14ac:dyDescent="0.2">
      <c r="C271" s="44"/>
      <c r="E271" s="42"/>
      <c r="F271" s="42"/>
      <c r="G271" s="42"/>
    </row>
    <row r="272" spans="3:7" x14ac:dyDescent="0.2">
      <c r="C272" s="44"/>
      <c r="E272" s="42"/>
      <c r="F272" s="42"/>
      <c r="G272" s="42"/>
    </row>
    <row r="273" spans="3:7" x14ac:dyDescent="0.2">
      <c r="C273" s="44"/>
      <c r="E273" s="42"/>
      <c r="F273" s="42"/>
      <c r="G273" s="42"/>
    </row>
    <row r="274" spans="3:7" x14ac:dyDescent="0.2">
      <c r="C274" s="44"/>
      <c r="E274" s="42"/>
      <c r="F274" s="42"/>
      <c r="G274" s="42"/>
    </row>
    <row r="275" spans="3:7" x14ac:dyDescent="0.2">
      <c r="C275" s="44"/>
      <c r="E275" s="42"/>
      <c r="F275" s="42"/>
      <c r="G275" s="42"/>
    </row>
    <row r="276" spans="3:7" x14ac:dyDescent="0.2">
      <c r="C276" s="44"/>
      <c r="E276" s="42"/>
      <c r="F276" s="42"/>
      <c r="G276" s="42"/>
    </row>
    <row r="277" spans="3:7" x14ac:dyDescent="0.2">
      <c r="C277" s="44"/>
      <c r="E277" s="42"/>
      <c r="F277" s="42"/>
      <c r="G277" s="42"/>
    </row>
    <row r="278" spans="3:7" x14ac:dyDescent="0.2">
      <c r="C278" s="44"/>
      <c r="E278" s="42"/>
      <c r="F278" s="42"/>
      <c r="G278" s="42"/>
    </row>
    <row r="279" spans="3:7" x14ac:dyDescent="0.2">
      <c r="C279" s="44"/>
      <c r="E279" s="42"/>
      <c r="F279" s="42"/>
      <c r="G279" s="42"/>
    </row>
    <row r="280" spans="3:7" x14ac:dyDescent="0.2">
      <c r="C280" s="44"/>
      <c r="E280" s="42"/>
      <c r="F280" s="42"/>
      <c r="G280" s="42"/>
    </row>
    <row r="281" spans="3:7" x14ac:dyDescent="0.2">
      <c r="C281" s="44"/>
      <c r="E281" s="42"/>
      <c r="F281" s="42"/>
      <c r="G281" s="42"/>
    </row>
    <row r="282" spans="3:7" x14ac:dyDescent="0.2">
      <c r="C282" s="44"/>
      <c r="E282" s="42"/>
      <c r="F282" s="42"/>
      <c r="G282" s="42"/>
    </row>
    <row r="283" spans="3:7" x14ac:dyDescent="0.2">
      <c r="C283" s="44"/>
      <c r="E283" s="42"/>
      <c r="F283" s="42"/>
      <c r="G283" s="42"/>
    </row>
    <row r="284" spans="3:7" x14ac:dyDescent="0.2">
      <c r="C284" s="44"/>
      <c r="E284" s="42"/>
      <c r="F284" s="42"/>
      <c r="G284" s="42"/>
    </row>
    <row r="285" spans="3:7" x14ac:dyDescent="0.2">
      <c r="C285" s="44"/>
      <c r="E285" s="42"/>
      <c r="F285" s="42"/>
      <c r="G285" s="42"/>
    </row>
    <row r="286" spans="3:7" x14ac:dyDescent="0.2">
      <c r="C286" s="44"/>
      <c r="E286" s="42"/>
      <c r="F286" s="42"/>
      <c r="G286" s="42"/>
    </row>
    <row r="287" spans="3:7" x14ac:dyDescent="0.2">
      <c r="C287" s="44"/>
      <c r="E287" s="42"/>
      <c r="F287" s="42"/>
      <c r="G287" s="42"/>
    </row>
    <row r="288" spans="3:7" x14ac:dyDescent="0.2">
      <c r="C288" s="44"/>
      <c r="E288" s="42"/>
      <c r="F288" s="42"/>
      <c r="G288" s="42"/>
    </row>
    <row r="289" spans="3:7" x14ac:dyDescent="0.2">
      <c r="C289" s="44"/>
      <c r="E289" s="42"/>
      <c r="F289" s="42"/>
      <c r="G289" s="42"/>
    </row>
    <row r="290" spans="3:7" x14ac:dyDescent="0.2">
      <c r="C290" s="44"/>
      <c r="E290" s="42"/>
      <c r="F290" s="42"/>
      <c r="G290" s="42"/>
    </row>
    <row r="291" spans="3:7" x14ac:dyDescent="0.2">
      <c r="C291" s="44"/>
      <c r="E291" s="42"/>
      <c r="F291" s="42"/>
      <c r="G291" s="42"/>
    </row>
    <row r="292" spans="3:7" x14ac:dyDescent="0.2">
      <c r="C292" s="44"/>
      <c r="E292" s="42"/>
      <c r="F292" s="42"/>
      <c r="G292" s="42"/>
    </row>
    <row r="293" spans="3:7" x14ac:dyDescent="0.2">
      <c r="C293" s="44"/>
      <c r="E293" s="42"/>
      <c r="F293" s="42"/>
      <c r="G293" s="42"/>
    </row>
    <row r="294" spans="3:7" x14ac:dyDescent="0.2">
      <c r="C294" s="44"/>
      <c r="E294" s="42"/>
      <c r="F294" s="42"/>
      <c r="G294" s="42"/>
    </row>
    <row r="295" spans="3:7" x14ac:dyDescent="0.2">
      <c r="C295" s="44"/>
      <c r="E295" s="42"/>
      <c r="F295" s="42"/>
      <c r="G295" s="42"/>
    </row>
    <row r="296" spans="3:7" x14ac:dyDescent="0.2">
      <c r="C296" s="44"/>
      <c r="E296" s="42"/>
      <c r="F296" s="42"/>
      <c r="G296" s="42"/>
    </row>
    <row r="297" spans="3:7" x14ac:dyDescent="0.2">
      <c r="C297" s="44"/>
      <c r="E297" s="42"/>
      <c r="F297" s="42"/>
      <c r="G297" s="42"/>
    </row>
    <row r="298" spans="3:7" x14ac:dyDescent="0.2">
      <c r="C298" s="44"/>
      <c r="E298" s="42"/>
      <c r="F298" s="42"/>
      <c r="G298" s="42"/>
    </row>
    <row r="299" spans="3:7" x14ac:dyDescent="0.2">
      <c r="C299" s="44"/>
      <c r="E299" s="42"/>
      <c r="F299" s="42"/>
      <c r="G299" s="42"/>
    </row>
    <row r="300" spans="3:7" x14ac:dyDescent="0.2">
      <c r="C300" s="44"/>
      <c r="E300" s="42"/>
      <c r="F300" s="42"/>
      <c r="G300" s="42"/>
    </row>
    <row r="301" spans="3:7" x14ac:dyDescent="0.2">
      <c r="C301" s="44"/>
      <c r="E301" s="42"/>
      <c r="F301" s="42"/>
      <c r="G301" s="42"/>
    </row>
    <row r="302" spans="3:7" x14ac:dyDescent="0.2">
      <c r="C302" s="44"/>
      <c r="E302" s="42"/>
      <c r="F302" s="42"/>
      <c r="G302" s="42"/>
    </row>
    <row r="303" spans="3:7" x14ac:dyDescent="0.2">
      <c r="C303" s="44"/>
      <c r="E303" s="42"/>
      <c r="F303" s="42"/>
      <c r="G303" s="42"/>
    </row>
    <row r="304" spans="3:7" x14ac:dyDescent="0.2">
      <c r="C304" s="44"/>
      <c r="E304" s="42"/>
      <c r="F304" s="42"/>
      <c r="G304" s="42"/>
    </row>
    <row r="305" spans="3:7" x14ac:dyDescent="0.2">
      <c r="C305" s="44"/>
      <c r="E305" s="42"/>
      <c r="F305" s="42"/>
      <c r="G305" s="42"/>
    </row>
    <row r="306" spans="3:7" x14ac:dyDescent="0.2">
      <c r="C306" s="44"/>
      <c r="E306" s="42"/>
      <c r="F306" s="42"/>
      <c r="G306" s="42"/>
    </row>
    <row r="307" spans="3:7" x14ac:dyDescent="0.2">
      <c r="C307" s="44"/>
      <c r="E307" s="42"/>
      <c r="F307" s="42"/>
      <c r="G307" s="42"/>
    </row>
    <row r="308" spans="3:7" x14ac:dyDescent="0.2">
      <c r="C308" s="44"/>
      <c r="E308" s="42"/>
      <c r="F308" s="42"/>
      <c r="G308" s="42"/>
    </row>
    <row r="309" spans="3:7" x14ac:dyDescent="0.2">
      <c r="C309" s="44"/>
      <c r="E309" s="42"/>
      <c r="F309" s="42"/>
      <c r="G309" s="42"/>
    </row>
    <row r="310" spans="3:7" x14ac:dyDescent="0.2">
      <c r="C310" s="44"/>
      <c r="E310" s="42"/>
      <c r="F310" s="42"/>
      <c r="G310" s="42"/>
    </row>
    <row r="311" spans="3:7" x14ac:dyDescent="0.2">
      <c r="C311" s="44"/>
      <c r="E311" s="42"/>
      <c r="F311" s="42"/>
      <c r="G311" s="42"/>
    </row>
    <row r="312" spans="3:7" x14ac:dyDescent="0.2">
      <c r="C312" s="44"/>
      <c r="E312" s="42"/>
      <c r="F312" s="42"/>
      <c r="G312" s="42"/>
    </row>
    <row r="313" spans="3:7" x14ac:dyDescent="0.2">
      <c r="C313" s="44"/>
      <c r="E313" s="42"/>
      <c r="F313" s="42"/>
      <c r="G313" s="42"/>
    </row>
    <row r="314" spans="3:7" x14ac:dyDescent="0.2">
      <c r="C314" s="44"/>
      <c r="E314" s="42"/>
      <c r="F314" s="42"/>
      <c r="G314" s="42"/>
    </row>
    <row r="315" spans="3:7" x14ac:dyDescent="0.2">
      <c r="C315" s="44"/>
      <c r="E315" s="42"/>
      <c r="F315" s="42"/>
      <c r="G315" s="42"/>
    </row>
    <row r="316" spans="3:7" x14ac:dyDescent="0.2">
      <c r="C316" s="44"/>
      <c r="E316" s="42"/>
      <c r="F316" s="42"/>
      <c r="G316" s="42"/>
    </row>
    <row r="317" spans="3:7" x14ac:dyDescent="0.2">
      <c r="C317" s="44"/>
      <c r="E317" s="42"/>
      <c r="F317" s="42"/>
      <c r="G317" s="42"/>
    </row>
    <row r="318" spans="3:7" x14ac:dyDescent="0.2">
      <c r="C318" s="44"/>
      <c r="E318" s="42"/>
      <c r="F318" s="42"/>
      <c r="G318" s="42"/>
    </row>
    <row r="319" spans="3:7" x14ac:dyDescent="0.2">
      <c r="C319" s="44"/>
      <c r="E319" s="42"/>
      <c r="F319" s="42"/>
      <c r="G319" s="42"/>
    </row>
    <row r="320" spans="3:7" x14ac:dyDescent="0.2">
      <c r="C320" s="44"/>
      <c r="E320" s="42"/>
      <c r="F320" s="42"/>
      <c r="G320" s="42"/>
    </row>
    <row r="321" spans="3:7" x14ac:dyDescent="0.2">
      <c r="C321" s="44"/>
      <c r="E321" s="42"/>
      <c r="F321" s="42"/>
      <c r="G321" s="42"/>
    </row>
    <row r="322" spans="3:7" x14ac:dyDescent="0.2">
      <c r="C322" s="44"/>
      <c r="E322" s="42"/>
      <c r="F322" s="42"/>
      <c r="G322" s="42"/>
    </row>
    <row r="323" spans="3:7" x14ac:dyDescent="0.2">
      <c r="C323" s="44"/>
      <c r="E323" s="42"/>
      <c r="F323" s="42"/>
      <c r="G323" s="42"/>
    </row>
    <row r="324" spans="3:7" x14ac:dyDescent="0.2">
      <c r="C324" s="44"/>
      <c r="E324" s="42"/>
      <c r="F324" s="42"/>
      <c r="G324" s="42"/>
    </row>
    <row r="325" spans="3:7" x14ac:dyDescent="0.2">
      <c r="C325" s="44"/>
      <c r="E325" s="42"/>
      <c r="F325" s="42"/>
      <c r="G325" s="42"/>
    </row>
    <row r="326" spans="3:7" x14ac:dyDescent="0.2">
      <c r="C326" s="44"/>
      <c r="E326" s="42"/>
      <c r="F326" s="42"/>
      <c r="G326" s="42"/>
    </row>
    <row r="327" spans="3:7" x14ac:dyDescent="0.2">
      <c r="C327" s="44"/>
      <c r="E327" s="42"/>
      <c r="F327" s="42"/>
      <c r="G327" s="42"/>
    </row>
    <row r="328" spans="3:7" x14ac:dyDescent="0.2">
      <c r="C328" s="44"/>
      <c r="E328" s="42"/>
      <c r="F328" s="42"/>
      <c r="G328" s="42"/>
    </row>
    <row r="329" spans="3:7" x14ac:dyDescent="0.2">
      <c r="C329" s="44"/>
      <c r="E329" s="42"/>
      <c r="F329" s="42"/>
      <c r="G329" s="42"/>
    </row>
    <row r="330" spans="3:7" x14ac:dyDescent="0.2">
      <c r="C330" s="44"/>
      <c r="E330" s="42"/>
      <c r="F330" s="42"/>
      <c r="G330" s="42"/>
    </row>
    <row r="331" spans="3:7" x14ac:dyDescent="0.2">
      <c r="C331" s="44"/>
      <c r="E331" s="42"/>
      <c r="F331" s="42"/>
      <c r="G331" s="42"/>
    </row>
    <row r="332" spans="3:7" x14ac:dyDescent="0.2">
      <c r="C332" s="44"/>
      <c r="E332" s="42"/>
      <c r="F332" s="42"/>
      <c r="G332" s="42"/>
    </row>
    <row r="333" spans="3:7" x14ac:dyDescent="0.2">
      <c r="C333" s="44"/>
      <c r="E333" s="42"/>
      <c r="F333" s="42"/>
      <c r="G333" s="42"/>
    </row>
    <row r="334" spans="3:7" x14ac:dyDescent="0.2">
      <c r="C334" s="44"/>
      <c r="E334" s="42"/>
      <c r="F334" s="42"/>
      <c r="G334" s="42"/>
    </row>
    <row r="335" spans="3:7" x14ac:dyDescent="0.2">
      <c r="C335" s="44"/>
      <c r="E335" s="42"/>
      <c r="F335" s="42"/>
      <c r="G335" s="42"/>
    </row>
    <row r="336" spans="3:7" x14ac:dyDescent="0.2">
      <c r="C336" s="44"/>
      <c r="E336" s="42"/>
      <c r="F336" s="42"/>
      <c r="G336" s="42"/>
    </row>
    <row r="337" spans="3:7" x14ac:dyDescent="0.2">
      <c r="C337" s="44"/>
      <c r="E337" s="42"/>
      <c r="F337" s="42"/>
      <c r="G337" s="42"/>
    </row>
    <row r="338" spans="3:7" x14ac:dyDescent="0.2">
      <c r="C338" s="44"/>
      <c r="E338" s="42"/>
      <c r="F338" s="42"/>
      <c r="G338" s="42"/>
    </row>
    <row r="339" spans="3:7" x14ac:dyDescent="0.2">
      <c r="C339" s="44"/>
      <c r="E339" s="42"/>
      <c r="F339" s="42"/>
      <c r="G339" s="42"/>
    </row>
    <row r="340" spans="3:7" x14ac:dyDescent="0.2">
      <c r="C340" s="44"/>
      <c r="E340" s="42"/>
      <c r="F340" s="42"/>
      <c r="G340" s="42"/>
    </row>
    <row r="341" spans="3:7" x14ac:dyDescent="0.2">
      <c r="C341" s="44"/>
      <c r="E341" s="42"/>
      <c r="F341" s="42"/>
      <c r="G341" s="42"/>
    </row>
    <row r="342" spans="3:7" x14ac:dyDescent="0.2">
      <c r="C342" s="44"/>
      <c r="E342" s="42"/>
      <c r="F342" s="42"/>
      <c r="G342" s="42"/>
    </row>
    <row r="343" spans="3:7" x14ac:dyDescent="0.2">
      <c r="C343" s="44"/>
      <c r="E343" s="42"/>
      <c r="F343" s="42"/>
      <c r="G343" s="42"/>
    </row>
    <row r="344" spans="3:7" x14ac:dyDescent="0.2">
      <c r="C344" s="44"/>
      <c r="E344" s="42"/>
      <c r="F344" s="42"/>
      <c r="G344" s="42"/>
    </row>
    <row r="345" spans="3:7" x14ac:dyDescent="0.2">
      <c r="C345" s="44"/>
      <c r="E345" s="42"/>
      <c r="F345" s="42"/>
      <c r="G345" s="42"/>
    </row>
    <row r="346" spans="3:7" x14ac:dyDescent="0.2">
      <c r="C346" s="44"/>
      <c r="E346" s="42"/>
      <c r="F346" s="42"/>
      <c r="G346" s="42"/>
    </row>
    <row r="347" spans="3:7" x14ac:dyDescent="0.2">
      <c r="C347" s="44"/>
      <c r="E347" s="42"/>
      <c r="F347" s="42"/>
      <c r="G347" s="42"/>
    </row>
    <row r="348" spans="3:7" x14ac:dyDescent="0.2">
      <c r="C348" s="44"/>
      <c r="E348" s="42"/>
      <c r="F348" s="42"/>
      <c r="G348" s="42"/>
    </row>
    <row r="349" spans="3:7" x14ac:dyDescent="0.2">
      <c r="C349" s="44"/>
      <c r="E349" s="42"/>
      <c r="F349" s="42"/>
      <c r="G349" s="42"/>
    </row>
    <row r="350" spans="3:7" x14ac:dyDescent="0.2">
      <c r="C350" s="44"/>
      <c r="E350" s="42"/>
      <c r="F350" s="42"/>
      <c r="G350" s="42"/>
    </row>
    <row r="351" spans="3:7" x14ac:dyDescent="0.2">
      <c r="C351" s="44"/>
      <c r="E351" s="42"/>
      <c r="F351" s="42"/>
      <c r="G351" s="42"/>
    </row>
    <row r="352" spans="3:7" x14ac:dyDescent="0.2">
      <c r="C352" s="44"/>
      <c r="E352" s="42"/>
      <c r="F352" s="42"/>
      <c r="G352" s="42"/>
    </row>
    <row r="353" spans="3:7" x14ac:dyDescent="0.2">
      <c r="C353" s="44"/>
      <c r="E353" s="42"/>
      <c r="F353" s="42"/>
      <c r="G353" s="42"/>
    </row>
    <row r="354" spans="3:7" x14ac:dyDescent="0.2">
      <c r="C354" s="44"/>
      <c r="E354" s="42"/>
      <c r="F354" s="42"/>
      <c r="G354" s="42"/>
    </row>
    <row r="355" spans="3:7" x14ac:dyDescent="0.2">
      <c r="C355" s="44"/>
      <c r="E355" s="42"/>
      <c r="F355" s="42"/>
      <c r="G355" s="42"/>
    </row>
    <row r="356" spans="3:7" x14ac:dyDescent="0.2">
      <c r="C356" s="44"/>
      <c r="E356" s="42"/>
      <c r="F356" s="42"/>
      <c r="G356" s="42"/>
    </row>
    <row r="357" spans="3:7" x14ac:dyDescent="0.2">
      <c r="C357" s="44"/>
      <c r="E357" s="42"/>
      <c r="F357" s="42"/>
      <c r="G357" s="42"/>
    </row>
    <row r="358" spans="3:7" x14ac:dyDescent="0.2">
      <c r="C358" s="44"/>
      <c r="E358" s="42"/>
      <c r="F358" s="42"/>
      <c r="G358" s="42"/>
    </row>
    <row r="359" spans="3:7" x14ac:dyDescent="0.2">
      <c r="C359" s="44"/>
      <c r="E359" s="42"/>
      <c r="F359" s="42"/>
      <c r="G359" s="42"/>
    </row>
    <row r="360" spans="3:7" x14ac:dyDescent="0.2">
      <c r="C360" s="44"/>
      <c r="E360" s="42"/>
      <c r="F360" s="42"/>
      <c r="G360" s="42"/>
    </row>
    <row r="361" spans="3:7" x14ac:dyDescent="0.2">
      <c r="C361" s="44"/>
      <c r="E361" s="42"/>
      <c r="F361" s="42"/>
      <c r="G361" s="42"/>
    </row>
    <row r="362" spans="3:7" x14ac:dyDescent="0.2">
      <c r="C362" s="44"/>
      <c r="E362" s="42"/>
      <c r="F362" s="42"/>
      <c r="G362" s="42"/>
    </row>
    <row r="363" spans="3:7" x14ac:dyDescent="0.2">
      <c r="C363" s="44"/>
      <c r="E363" s="42"/>
      <c r="F363" s="42"/>
      <c r="G363" s="42"/>
    </row>
    <row r="364" spans="3:7" x14ac:dyDescent="0.2">
      <c r="C364" s="44"/>
      <c r="E364" s="42"/>
      <c r="F364" s="42"/>
      <c r="G364" s="42"/>
    </row>
    <row r="365" spans="3:7" x14ac:dyDescent="0.2">
      <c r="C365" s="44"/>
      <c r="E365" s="42"/>
      <c r="F365" s="42"/>
      <c r="G365" s="42"/>
    </row>
    <row r="366" spans="3:7" x14ac:dyDescent="0.2">
      <c r="C366" s="44"/>
      <c r="E366" s="42"/>
      <c r="F366" s="42"/>
      <c r="G366" s="42"/>
    </row>
    <row r="367" spans="3:7" x14ac:dyDescent="0.2">
      <c r="C367" s="44"/>
      <c r="E367" s="42"/>
      <c r="F367" s="42"/>
      <c r="G367" s="42"/>
    </row>
    <row r="368" spans="3:7" x14ac:dyDescent="0.2">
      <c r="C368" s="44"/>
      <c r="E368" s="42"/>
      <c r="F368" s="42"/>
      <c r="G368" s="42"/>
    </row>
    <row r="369" spans="3:7" x14ac:dyDescent="0.2">
      <c r="C369" s="44"/>
      <c r="E369" s="42"/>
      <c r="F369" s="42"/>
      <c r="G369" s="42"/>
    </row>
    <row r="370" spans="3:7" x14ac:dyDescent="0.2">
      <c r="C370" s="44"/>
      <c r="E370" s="42"/>
      <c r="F370" s="42"/>
      <c r="G370" s="42"/>
    </row>
    <row r="371" spans="3:7" x14ac:dyDescent="0.2">
      <c r="C371" s="44"/>
      <c r="E371" s="42"/>
      <c r="F371" s="42"/>
      <c r="G371" s="42"/>
    </row>
    <row r="372" spans="3:7" x14ac:dyDescent="0.2">
      <c r="C372" s="44"/>
      <c r="E372" s="42"/>
      <c r="F372" s="42"/>
      <c r="G372" s="42"/>
    </row>
    <row r="373" spans="3:7" x14ac:dyDescent="0.2">
      <c r="C373" s="44"/>
      <c r="E373" s="42"/>
      <c r="F373" s="42"/>
      <c r="G373" s="42"/>
    </row>
    <row r="374" spans="3:7" x14ac:dyDescent="0.2">
      <c r="C374" s="44"/>
      <c r="E374" s="42"/>
      <c r="F374" s="42"/>
      <c r="G374" s="42"/>
    </row>
    <row r="375" spans="3:7" x14ac:dyDescent="0.2">
      <c r="C375" s="44"/>
      <c r="E375" s="42"/>
      <c r="F375" s="42"/>
      <c r="G375" s="42"/>
    </row>
    <row r="376" spans="3:7" x14ac:dyDescent="0.2">
      <c r="C376" s="44"/>
      <c r="E376" s="42"/>
      <c r="F376" s="42"/>
      <c r="G376" s="42"/>
    </row>
    <row r="377" spans="3:7" x14ac:dyDescent="0.2">
      <c r="C377" s="44"/>
      <c r="E377" s="42"/>
      <c r="F377" s="42"/>
      <c r="G377" s="42"/>
    </row>
    <row r="378" spans="3:7" x14ac:dyDescent="0.2">
      <c r="C378" s="44"/>
      <c r="E378" s="42"/>
      <c r="F378" s="42"/>
      <c r="G378" s="42"/>
    </row>
    <row r="379" spans="3:7" x14ac:dyDescent="0.2">
      <c r="C379" s="44"/>
      <c r="E379" s="42"/>
      <c r="F379" s="42"/>
      <c r="G379" s="42"/>
    </row>
    <row r="380" spans="3:7" x14ac:dyDescent="0.2">
      <c r="C380" s="44"/>
      <c r="E380" s="42"/>
      <c r="F380" s="42"/>
      <c r="G380" s="42"/>
    </row>
    <row r="381" spans="3:7" x14ac:dyDescent="0.2">
      <c r="C381" s="44"/>
      <c r="E381" s="42"/>
      <c r="F381" s="42"/>
      <c r="G381" s="42"/>
    </row>
    <row r="382" spans="3:7" x14ac:dyDescent="0.2">
      <c r="C382" s="44"/>
      <c r="E382" s="42"/>
      <c r="F382" s="42"/>
      <c r="G382" s="42"/>
    </row>
    <row r="383" spans="3:7" x14ac:dyDescent="0.2">
      <c r="C383" s="44"/>
      <c r="E383" s="42"/>
      <c r="F383" s="42"/>
      <c r="G383" s="42"/>
    </row>
    <row r="384" spans="3:7" x14ac:dyDescent="0.2">
      <c r="C384" s="44"/>
      <c r="E384" s="42"/>
      <c r="F384" s="42"/>
      <c r="G384" s="42"/>
    </row>
    <row r="385" spans="3:7" x14ac:dyDescent="0.2">
      <c r="C385" s="44"/>
      <c r="E385" s="42"/>
      <c r="F385" s="42"/>
      <c r="G385" s="42"/>
    </row>
    <row r="386" spans="3:7" x14ac:dyDescent="0.2">
      <c r="C386" s="44"/>
      <c r="E386" s="42"/>
      <c r="F386" s="42"/>
      <c r="G386" s="42"/>
    </row>
    <row r="387" spans="3:7" x14ac:dyDescent="0.2">
      <c r="C387" s="44"/>
      <c r="E387" s="42"/>
      <c r="F387" s="42"/>
      <c r="G387" s="42"/>
    </row>
    <row r="388" spans="3:7" x14ac:dyDescent="0.2">
      <c r="C388" s="44"/>
      <c r="E388" s="42"/>
      <c r="F388" s="42"/>
      <c r="G388" s="42"/>
    </row>
    <row r="389" spans="3:7" x14ac:dyDescent="0.2">
      <c r="C389" s="44"/>
      <c r="E389" s="42"/>
      <c r="F389" s="42"/>
      <c r="G389" s="42"/>
    </row>
    <row r="390" spans="3:7" x14ac:dyDescent="0.2">
      <c r="C390" s="44"/>
      <c r="E390" s="42"/>
      <c r="F390" s="42"/>
      <c r="G390" s="42"/>
    </row>
    <row r="391" spans="3:7" x14ac:dyDescent="0.2">
      <c r="C391" s="44"/>
      <c r="E391" s="42"/>
      <c r="F391" s="42"/>
      <c r="G391" s="42"/>
    </row>
    <row r="392" spans="3:7" x14ac:dyDescent="0.2">
      <c r="C392" s="44"/>
      <c r="E392" s="42"/>
      <c r="F392" s="42"/>
      <c r="G392" s="42"/>
    </row>
    <row r="393" spans="3:7" x14ac:dyDescent="0.2">
      <c r="C393" s="44"/>
      <c r="E393" s="42"/>
      <c r="F393" s="42"/>
      <c r="G393" s="42"/>
    </row>
    <row r="394" spans="3:7" x14ac:dyDescent="0.2">
      <c r="C394" s="44"/>
      <c r="E394" s="42"/>
      <c r="F394" s="42"/>
      <c r="G394" s="42"/>
    </row>
    <row r="395" spans="3:7" x14ac:dyDescent="0.2">
      <c r="C395" s="44"/>
      <c r="E395" s="42"/>
      <c r="F395" s="42"/>
      <c r="G395" s="42"/>
    </row>
    <row r="396" spans="3:7" x14ac:dyDescent="0.2">
      <c r="C396" s="44"/>
      <c r="E396" s="42"/>
      <c r="F396" s="42"/>
      <c r="G396" s="42"/>
    </row>
    <row r="397" spans="3:7" x14ac:dyDescent="0.2">
      <c r="C397" s="44"/>
      <c r="E397" s="42"/>
      <c r="F397" s="42"/>
      <c r="G397" s="42"/>
    </row>
    <row r="398" spans="3:7" x14ac:dyDescent="0.2">
      <c r="C398" s="44"/>
      <c r="E398" s="42"/>
      <c r="F398" s="42"/>
      <c r="G398" s="42"/>
    </row>
    <row r="399" spans="3:7" x14ac:dyDescent="0.2">
      <c r="C399" s="44"/>
      <c r="E399" s="42"/>
      <c r="F399" s="42"/>
      <c r="G399" s="42"/>
    </row>
    <row r="400" spans="3:7" x14ac:dyDescent="0.2">
      <c r="C400" s="44"/>
      <c r="E400" s="42"/>
      <c r="F400" s="42"/>
      <c r="G400" s="42"/>
    </row>
    <row r="401" spans="3:7" x14ac:dyDescent="0.2">
      <c r="C401" s="44"/>
      <c r="E401" s="42"/>
      <c r="F401" s="42"/>
      <c r="G401" s="42"/>
    </row>
    <row r="402" spans="3:7" x14ac:dyDescent="0.2">
      <c r="C402" s="44"/>
      <c r="E402" s="42"/>
      <c r="F402" s="42"/>
      <c r="G402" s="42"/>
    </row>
    <row r="403" spans="3:7" x14ac:dyDescent="0.2">
      <c r="C403" s="44"/>
      <c r="E403" s="42"/>
      <c r="F403" s="42"/>
      <c r="G403" s="42"/>
    </row>
    <row r="404" spans="3:7" x14ac:dyDescent="0.2">
      <c r="C404" s="44"/>
      <c r="E404" s="42"/>
      <c r="F404" s="42"/>
      <c r="G404" s="42"/>
    </row>
    <row r="405" spans="3:7" x14ac:dyDescent="0.2">
      <c r="C405" s="44"/>
      <c r="E405" s="42"/>
      <c r="F405" s="42"/>
      <c r="G405" s="42"/>
    </row>
    <row r="406" spans="3:7" x14ac:dyDescent="0.2">
      <c r="C406" s="44"/>
      <c r="E406" s="42"/>
      <c r="F406" s="42"/>
      <c r="G406" s="42"/>
    </row>
    <row r="407" spans="3:7" x14ac:dyDescent="0.2">
      <c r="C407" s="44"/>
      <c r="E407" s="42"/>
      <c r="F407" s="42"/>
      <c r="G407" s="42"/>
    </row>
    <row r="408" spans="3:7" x14ac:dyDescent="0.2">
      <c r="C408" s="44"/>
      <c r="E408" s="42"/>
      <c r="F408" s="42"/>
      <c r="G408" s="42"/>
    </row>
    <row r="409" spans="3:7" x14ac:dyDescent="0.2">
      <c r="C409" s="44"/>
      <c r="E409" s="42"/>
      <c r="F409" s="42"/>
      <c r="G409" s="42"/>
    </row>
    <row r="410" spans="3:7" x14ac:dyDescent="0.2">
      <c r="C410" s="44"/>
      <c r="E410" s="42"/>
      <c r="F410" s="42"/>
      <c r="G410" s="42"/>
    </row>
    <row r="411" spans="3:7" x14ac:dyDescent="0.2">
      <c r="C411" s="44"/>
      <c r="E411" s="42"/>
      <c r="F411" s="42"/>
      <c r="G411" s="42"/>
    </row>
    <row r="412" spans="3:7" x14ac:dyDescent="0.2">
      <c r="C412" s="44"/>
      <c r="E412" s="42"/>
      <c r="F412" s="42"/>
      <c r="G412" s="42"/>
    </row>
    <row r="413" spans="3:7" x14ac:dyDescent="0.2">
      <c r="C413" s="44"/>
      <c r="E413" s="42"/>
      <c r="F413" s="42"/>
      <c r="G413" s="42"/>
    </row>
    <row r="414" spans="3:7" x14ac:dyDescent="0.2">
      <c r="C414" s="44"/>
      <c r="E414" s="42"/>
      <c r="F414" s="42"/>
      <c r="G414" s="42"/>
    </row>
    <row r="415" spans="3:7" x14ac:dyDescent="0.2">
      <c r="C415" s="44"/>
      <c r="E415" s="42"/>
      <c r="F415" s="42"/>
      <c r="G415" s="42"/>
    </row>
    <row r="416" spans="3:7" x14ac:dyDescent="0.2">
      <c r="C416" s="44"/>
      <c r="E416" s="42"/>
      <c r="F416" s="42"/>
      <c r="G416" s="42"/>
    </row>
    <row r="417" spans="3:7" x14ac:dyDescent="0.2">
      <c r="C417" s="44"/>
      <c r="E417" s="42"/>
      <c r="F417" s="42"/>
      <c r="G417" s="42"/>
    </row>
    <row r="418" spans="3:7" x14ac:dyDescent="0.2">
      <c r="C418" s="44"/>
      <c r="E418" s="42"/>
      <c r="F418" s="42"/>
      <c r="G418" s="42"/>
    </row>
    <row r="419" spans="3:7" x14ac:dyDescent="0.2">
      <c r="C419" s="44"/>
      <c r="E419" s="42"/>
      <c r="F419" s="42"/>
      <c r="G419" s="42"/>
    </row>
    <row r="420" spans="3:7" x14ac:dyDescent="0.2">
      <c r="C420" s="44"/>
      <c r="E420" s="42"/>
      <c r="F420" s="42"/>
      <c r="G420" s="42"/>
    </row>
    <row r="421" spans="3:7" x14ac:dyDescent="0.2">
      <c r="C421" s="44"/>
      <c r="E421" s="42"/>
      <c r="F421" s="42"/>
      <c r="G421" s="42"/>
    </row>
    <row r="422" spans="3:7" x14ac:dyDescent="0.2">
      <c r="C422" s="44"/>
      <c r="E422" s="42"/>
      <c r="F422" s="42"/>
      <c r="G422" s="42"/>
    </row>
    <row r="423" spans="3:7" x14ac:dyDescent="0.2">
      <c r="C423" s="44"/>
      <c r="E423" s="42"/>
      <c r="F423" s="42"/>
      <c r="G423" s="42"/>
    </row>
    <row r="424" spans="3:7" x14ac:dyDescent="0.2">
      <c r="C424" s="44"/>
      <c r="E424" s="42"/>
      <c r="F424" s="42"/>
      <c r="G424" s="42"/>
    </row>
    <row r="425" spans="3:7" x14ac:dyDescent="0.2">
      <c r="C425" s="44"/>
      <c r="E425" s="42"/>
      <c r="F425" s="42"/>
      <c r="G425" s="42"/>
    </row>
    <row r="426" spans="3:7" x14ac:dyDescent="0.2">
      <c r="C426" s="44"/>
      <c r="E426" s="42"/>
      <c r="F426" s="42"/>
      <c r="G426" s="42"/>
    </row>
    <row r="427" spans="3:7" x14ac:dyDescent="0.2">
      <c r="C427" s="44"/>
      <c r="E427" s="42"/>
      <c r="F427" s="42"/>
      <c r="G427" s="42"/>
    </row>
    <row r="428" spans="3:7" x14ac:dyDescent="0.2">
      <c r="C428" s="44"/>
      <c r="E428" s="42"/>
      <c r="F428" s="42"/>
      <c r="G428" s="42"/>
    </row>
    <row r="429" spans="3:7" x14ac:dyDescent="0.2">
      <c r="C429" s="44"/>
      <c r="E429" s="42"/>
      <c r="F429" s="42"/>
      <c r="G429" s="42"/>
    </row>
    <row r="430" spans="3:7" x14ac:dyDescent="0.2">
      <c r="C430" s="44"/>
      <c r="E430" s="42"/>
      <c r="F430" s="42"/>
      <c r="G430" s="42"/>
    </row>
    <row r="431" spans="3:7" x14ac:dyDescent="0.2">
      <c r="C431" s="44"/>
      <c r="E431" s="42"/>
      <c r="F431" s="42"/>
      <c r="G431" s="42"/>
    </row>
    <row r="432" spans="3:7" x14ac:dyDescent="0.2">
      <c r="C432" s="44"/>
      <c r="E432" s="42"/>
      <c r="F432" s="42"/>
      <c r="G432" s="42"/>
    </row>
    <row r="433" spans="3:7" x14ac:dyDescent="0.2">
      <c r="C433" s="44"/>
      <c r="E433" s="42"/>
      <c r="F433" s="42"/>
      <c r="G433" s="42"/>
    </row>
    <row r="434" spans="3:7" x14ac:dyDescent="0.2">
      <c r="C434" s="44"/>
      <c r="E434" s="42"/>
      <c r="F434" s="42"/>
      <c r="G434" s="42"/>
    </row>
    <row r="435" spans="3:7" x14ac:dyDescent="0.2">
      <c r="C435" s="44"/>
      <c r="E435" s="42"/>
      <c r="F435" s="42"/>
      <c r="G435" s="42"/>
    </row>
    <row r="436" spans="3:7" x14ac:dyDescent="0.2">
      <c r="C436" s="44"/>
      <c r="E436" s="42"/>
      <c r="F436" s="42"/>
      <c r="G436" s="42"/>
    </row>
    <row r="437" spans="3:7" x14ac:dyDescent="0.2">
      <c r="C437" s="44"/>
      <c r="E437" s="42"/>
      <c r="F437" s="42"/>
      <c r="G437" s="42"/>
    </row>
    <row r="438" spans="3:7" x14ac:dyDescent="0.2">
      <c r="C438" s="44"/>
      <c r="E438" s="42"/>
      <c r="F438" s="42"/>
      <c r="G438" s="42"/>
    </row>
    <row r="439" spans="3:7" x14ac:dyDescent="0.2">
      <c r="C439" s="44"/>
      <c r="E439" s="42"/>
      <c r="F439" s="42"/>
      <c r="G439" s="42"/>
    </row>
    <row r="440" spans="3:7" x14ac:dyDescent="0.2">
      <c r="C440" s="44"/>
      <c r="E440" s="42"/>
      <c r="F440" s="42"/>
      <c r="G440" s="42"/>
    </row>
    <row r="441" spans="3:7" x14ac:dyDescent="0.2">
      <c r="C441" s="44"/>
      <c r="E441" s="42"/>
      <c r="F441" s="42"/>
      <c r="G441" s="42"/>
    </row>
    <row r="442" spans="3:7" x14ac:dyDescent="0.2">
      <c r="C442" s="44"/>
      <c r="E442" s="42"/>
      <c r="F442" s="42"/>
      <c r="G442" s="42"/>
    </row>
    <row r="443" spans="3:7" x14ac:dyDescent="0.2">
      <c r="C443" s="44"/>
      <c r="E443" s="42"/>
      <c r="F443" s="42"/>
      <c r="G443" s="42"/>
    </row>
    <row r="444" spans="3:7" x14ac:dyDescent="0.2">
      <c r="C444" s="44"/>
      <c r="E444" s="42"/>
      <c r="F444" s="42"/>
      <c r="G444" s="42"/>
    </row>
    <row r="445" spans="3:7" x14ac:dyDescent="0.2">
      <c r="C445" s="44"/>
      <c r="E445" s="42"/>
      <c r="F445" s="42"/>
      <c r="G445" s="42"/>
    </row>
    <row r="446" spans="3:7" x14ac:dyDescent="0.2">
      <c r="C446" s="44"/>
      <c r="E446" s="42"/>
      <c r="F446" s="42"/>
      <c r="G446" s="42"/>
    </row>
    <row r="447" spans="3:7" x14ac:dyDescent="0.2">
      <c r="C447" s="44"/>
      <c r="E447" s="42"/>
      <c r="F447" s="42"/>
      <c r="G447" s="42"/>
    </row>
    <row r="448" spans="3:7" x14ac:dyDescent="0.2">
      <c r="C448" s="44"/>
      <c r="E448" s="42"/>
      <c r="F448" s="42"/>
      <c r="G448" s="42"/>
    </row>
    <row r="449" spans="3:7" x14ac:dyDescent="0.2">
      <c r="C449" s="44"/>
      <c r="E449" s="42"/>
      <c r="F449" s="42"/>
      <c r="G449" s="42"/>
    </row>
    <row r="450" spans="3:7" x14ac:dyDescent="0.2">
      <c r="C450" s="44"/>
      <c r="E450" s="42"/>
      <c r="F450" s="42"/>
      <c r="G450" s="42"/>
    </row>
    <row r="451" spans="3:7" x14ac:dyDescent="0.2">
      <c r="C451" s="44"/>
      <c r="E451" s="42"/>
      <c r="F451" s="42"/>
      <c r="G451" s="42"/>
    </row>
    <row r="452" spans="3:7" x14ac:dyDescent="0.2">
      <c r="C452" s="44"/>
      <c r="E452" s="42"/>
      <c r="F452" s="42"/>
      <c r="G452" s="42"/>
    </row>
    <row r="453" spans="3:7" x14ac:dyDescent="0.2">
      <c r="C453" s="44"/>
      <c r="E453" s="42"/>
      <c r="F453" s="42"/>
      <c r="G453" s="42"/>
    </row>
    <row r="454" spans="3:7" x14ac:dyDescent="0.2">
      <c r="C454" s="44"/>
      <c r="E454" s="42"/>
      <c r="F454" s="42"/>
      <c r="G454" s="42"/>
    </row>
    <row r="455" spans="3:7" x14ac:dyDescent="0.2">
      <c r="C455" s="44"/>
      <c r="E455" s="42"/>
      <c r="F455" s="42"/>
      <c r="G455" s="42"/>
    </row>
    <row r="456" spans="3:7" x14ac:dyDescent="0.2">
      <c r="C456" s="44"/>
      <c r="E456" s="42"/>
      <c r="F456" s="42"/>
      <c r="G456" s="42"/>
    </row>
    <row r="457" spans="3:7" x14ac:dyDescent="0.2">
      <c r="C457" s="44"/>
      <c r="E457" s="42"/>
      <c r="F457" s="42"/>
      <c r="G457" s="42"/>
    </row>
    <row r="458" spans="3:7" x14ac:dyDescent="0.2">
      <c r="C458" s="44"/>
      <c r="E458" s="42"/>
      <c r="F458" s="42"/>
      <c r="G458" s="42"/>
    </row>
    <row r="459" spans="3:7" x14ac:dyDescent="0.2">
      <c r="C459" s="44"/>
      <c r="E459" s="42"/>
      <c r="F459" s="42"/>
      <c r="G459" s="42"/>
    </row>
    <row r="460" spans="3:7" x14ac:dyDescent="0.2">
      <c r="C460" s="44"/>
      <c r="E460" s="42"/>
      <c r="F460" s="42"/>
      <c r="G460" s="42"/>
    </row>
    <row r="461" spans="3:7" x14ac:dyDescent="0.2">
      <c r="C461" s="44"/>
      <c r="E461" s="42"/>
      <c r="F461" s="42"/>
      <c r="G461" s="42"/>
    </row>
    <row r="462" spans="3:7" x14ac:dyDescent="0.2">
      <c r="C462" s="44"/>
      <c r="E462" s="42"/>
      <c r="F462" s="42"/>
      <c r="G462" s="42"/>
    </row>
    <row r="463" spans="3:7" x14ac:dyDescent="0.2">
      <c r="C463" s="44"/>
      <c r="E463" s="42"/>
      <c r="F463" s="42"/>
      <c r="G463" s="42"/>
    </row>
    <row r="464" spans="3:7" x14ac:dyDescent="0.2">
      <c r="C464" s="44"/>
      <c r="E464" s="42"/>
      <c r="F464" s="42"/>
      <c r="G464" s="42"/>
    </row>
    <row r="465" spans="3:7" x14ac:dyDescent="0.2">
      <c r="C465" s="44"/>
      <c r="E465" s="42"/>
      <c r="F465" s="42"/>
      <c r="G465" s="42"/>
    </row>
    <row r="466" spans="3:7" x14ac:dyDescent="0.2">
      <c r="C466" s="44"/>
      <c r="E466" s="42"/>
      <c r="F466" s="42"/>
      <c r="G466" s="42"/>
    </row>
    <row r="467" spans="3:7" x14ac:dyDescent="0.2">
      <c r="C467" s="44"/>
      <c r="E467" s="42"/>
      <c r="F467" s="42"/>
      <c r="G467" s="42"/>
    </row>
    <row r="468" spans="3:7" x14ac:dyDescent="0.2">
      <c r="C468" s="44"/>
      <c r="E468" s="42"/>
      <c r="F468" s="42"/>
      <c r="G468" s="42"/>
    </row>
    <row r="469" spans="3:7" x14ac:dyDescent="0.2">
      <c r="C469" s="44"/>
      <c r="E469" s="42"/>
      <c r="F469" s="42"/>
      <c r="G469" s="42"/>
    </row>
    <row r="470" spans="3:7" x14ac:dyDescent="0.2">
      <c r="C470" s="44"/>
      <c r="E470" s="42"/>
      <c r="F470" s="42"/>
      <c r="G470" s="42"/>
    </row>
    <row r="471" spans="3:7" x14ac:dyDescent="0.2">
      <c r="C471" s="44"/>
      <c r="E471" s="42"/>
      <c r="F471" s="42"/>
      <c r="G471" s="42"/>
    </row>
    <row r="472" spans="3:7" x14ac:dyDescent="0.2">
      <c r="C472" s="44"/>
      <c r="E472" s="42"/>
      <c r="F472" s="42"/>
      <c r="G472" s="42"/>
    </row>
    <row r="473" spans="3:7" x14ac:dyDescent="0.2">
      <c r="C473" s="44"/>
      <c r="E473" s="42"/>
      <c r="F473" s="42"/>
      <c r="G473" s="42"/>
    </row>
    <row r="474" spans="3:7" x14ac:dyDescent="0.2">
      <c r="C474" s="44"/>
      <c r="E474" s="42"/>
      <c r="F474" s="42"/>
      <c r="G474" s="42"/>
    </row>
    <row r="475" spans="3:7" x14ac:dyDescent="0.2">
      <c r="C475" s="44"/>
      <c r="E475" s="42"/>
      <c r="F475" s="42"/>
      <c r="G475" s="42"/>
    </row>
    <row r="476" spans="3:7" x14ac:dyDescent="0.2">
      <c r="C476" s="44"/>
      <c r="E476" s="42"/>
      <c r="F476" s="42"/>
      <c r="G476" s="42"/>
    </row>
    <row r="477" spans="3:7" x14ac:dyDescent="0.2">
      <c r="C477" s="44"/>
      <c r="E477" s="42"/>
      <c r="F477" s="42"/>
      <c r="G477" s="42"/>
    </row>
    <row r="478" spans="3:7" x14ac:dyDescent="0.2">
      <c r="C478" s="44"/>
      <c r="E478" s="42"/>
      <c r="F478" s="42"/>
      <c r="G478" s="42"/>
    </row>
    <row r="479" spans="3:7" x14ac:dyDescent="0.2">
      <c r="C479" s="44"/>
      <c r="E479" s="42"/>
      <c r="F479" s="42"/>
      <c r="G479" s="42"/>
    </row>
    <row r="480" spans="3:7" x14ac:dyDescent="0.2">
      <c r="C480" s="44"/>
      <c r="E480" s="42"/>
      <c r="F480" s="42"/>
      <c r="G480" s="42"/>
    </row>
    <row r="481" spans="3:7" x14ac:dyDescent="0.2">
      <c r="C481" s="44"/>
      <c r="E481" s="42"/>
      <c r="F481" s="42"/>
      <c r="G481" s="42"/>
    </row>
    <row r="482" spans="3:7" x14ac:dyDescent="0.2">
      <c r="C482" s="44"/>
      <c r="E482" s="42"/>
      <c r="F482" s="42"/>
      <c r="G482" s="42"/>
    </row>
    <row r="483" spans="3:7" x14ac:dyDescent="0.2">
      <c r="C483" s="44"/>
      <c r="E483" s="42"/>
      <c r="F483" s="42"/>
      <c r="G483" s="42"/>
    </row>
    <row r="484" spans="3:7" x14ac:dyDescent="0.2">
      <c r="C484" s="44"/>
      <c r="E484" s="42"/>
      <c r="F484" s="42"/>
      <c r="G484" s="42"/>
    </row>
    <row r="485" spans="3:7" x14ac:dyDescent="0.2">
      <c r="C485" s="44"/>
      <c r="E485" s="42"/>
      <c r="F485" s="42"/>
      <c r="G485" s="42"/>
    </row>
    <row r="486" spans="3:7" x14ac:dyDescent="0.2">
      <c r="C486" s="44"/>
      <c r="E486" s="42"/>
      <c r="F486" s="42"/>
      <c r="G486" s="42"/>
    </row>
    <row r="487" spans="3:7" x14ac:dyDescent="0.2">
      <c r="C487" s="44"/>
      <c r="E487" s="42"/>
      <c r="F487" s="42"/>
      <c r="G487" s="42"/>
    </row>
    <row r="488" spans="3:7" x14ac:dyDescent="0.2">
      <c r="C488" s="44"/>
      <c r="E488" s="42"/>
      <c r="F488" s="42"/>
      <c r="G488" s="42"/>
    </row>
    <row r="489" spans="3:7" x14ac:dyDescent="0.2">
      <c r="C489" s="44"/>
      <c r="E489" s="42"/>
      <c r="F489" s="42"/>
      <c r="G489" s="42"/>
    </row>
    <row r="490" spans="3:7" x14ac:dyDescent="0.2">
      <c r="C490" s="44"/>
      <c r="E490" s="42"/>
      <c r="F490" s="42"/>
      <c r="G490" s="42"/>
    </row>
    <row r="491" spans="3:7" x14ac:dyDescent="0.2">
      <c r="C491" s="44"/>
      <c r="E491" s="42"/>
      <c r="F491" s="42"/>
      <c r="G491" s="42"/>
    </row>
    <row r="492" spans="3:7" x14ac:dyDescent="0.2">
      <c r="C492" s="44"/>
      <c r="E492" s="42"/>
      <c r="F492" s="42"/>
      <c r="G492" s="42"/>
    </row>
    <row r="493" spans="3:7" x14ac:dyDescent="0.2">
      <c r="C493" s="44"/>
      <c r="E493" s="42"/>
      <c r="F493" s="42"/>
      <c r="G493" s="42"/>
    </row>
    <row r="494" spans="3:7" x14ac:dyDescent="0.2">
      <c r="C494" s="44"/>
      <c r="E494" s="42"/>
      <c r="F494" s="42"/>
      <c r="G494" s="42"/>
    </row>
    <row r="495" spans="3:7" x14ac:dyDescent="0.2">
      <c r="C495" s="44"/>
      <c r="E495" s="42"/>
      <c r="F495" s="42"/>
      <c r="G495" s="42"/>
    </row>
    <row r="496" spans="3:7" x14ac:dyDescent="0.2">
      <c r="C496" s="44"/>
      <c r="E496" s="42"/>
      <c r="F496" s="42"/>
      <c r="G496" s="42"/>
    </row>
    <row r="497" spans="3:7" x14ac:dyDescent="0.2">
      <c r="C497" s="44"/>
      <c r="E497" s="42"/>
      <c r="F497" s="42"/>
      <c r="G497" s="42"/>
    </row>
    <row r="498" spans="3:7" x14ac:dyDescent="0.2">
      <c r="C498" s="44"/>
      <c r="E498" s="42"/>
      <c r="F498" s="42"/>
      <c r="G498" s="42"/>
    </row>
    <row r="499" spans="3:7" x14ac:dyDescent="0.2">
      <c r="C499" s="44"/>
      <c r="E499" s="42"/>
      <c r="F499" s="42"/>
      <c r="G499" s="42"/>
    </row>
    <row r="500" spans="3:7" x14ac:dyDescent="0.2">
      <c r="C500" s="44"/>
      <c r="E500" s="42"/>
      <c r="F500" s="42"/>
      <c r="G500" s="42"/>
    </row>
    <row r="501" spans="3:7" x14ac:dyDescent="0.2">
      <c r="C501" s="44"/>
      <c r="E501" s="42"/>
      <c r="F501" s="42"/>
      <c r="G501" s="42"/>
    </row>
    <row r="502" spans="3:7" x14ac:dyDescent="0.2">
      <c r="C502" s="44"/>
      <c r="E502" s="42"/>
      <c r="F502" s="42"/>
      <c r="G502" s="42"/>
    </row>
    <row r="503" spans="3:7" x14ac:dyDescent="0.2">
      <c r="C503" s="44"/>
      <c r="E503" s="42"/>
      <c r="F503" s="42"/>
      <c r="G503" s="42"/>
    </row>
    <row r="504" spans="3:7" x14ac:dyDescent="0.2">
      <c r="C504" s="44"/>
      <c r="E504" s="42"/>
      <c r="F504" s="42"/>
      <c r="G504" s="42"/>
    </row>
    <row r="505" spans="3:7" x14ac:dyDescent="0.2">
      <c r="C505" s="44"/>
      <c r="E505" s="42"/>
      <c r="F505" s="42"/>
      <c r="G505" s="42"/>
    </row>
    <row r="506" spans="3:7" x14ac:dyDescent="0.2">
      <c r="C506" s="44"/>
      <c r="E506" s="42"/>
      <c r="F506" s="42"/>
      <c r="G506" s="42"/>
    </row>
    <row r="507" spans="3:7" x14ac:dyDescent="0.2">
      <c r="C507" s="44"/>
      <c r="E507" s="42"/>
      <c r="F507" s="42"/>
      <c r="G507" s="42"/>
    </row>
    <row r="508" spans="3:7" x14ac:dyDescent="0.2">
      <c r="C508" s="44"/>
      <c r="E508" s="42"/>
      <c r="F508" s="42"/>
      <c r="G508" s="42"/>
    </row>
    <row r="509" spans="3:7" x14ac:dyDescent="0.2">
      <c r="C509" s="44"/>
      <c r="E509" s="42"/>
      <c r="F509" s="42"/>
      <c r="G509" s="42"/>
    </row>
    <row r="510" spans="3:7" x14ac:dyDescent="0.2">
      <c r="C510" s="44"/>
      <c r="E510" s="42"/>
      <c r="F510" s="42"/>
      <c r="G510" s="42"/>
    </row>
    <row r="511" spans="3:7" x14ac:dyDescent="0.2">
      <c r="C511" s="44"/>
      <c r="E511" s="42"/>
      <c r="F511" s="42"/>
      <c r="G511" s="42"/>
    </row>
    <row r="512" spans="3:7" x14ac:dyDescent="0.2">
      <c r="C512" s="44"/>
      <c r="E512" s="42"/>
      <c r="F512" s="42"/>
      <c r="G512" s="42"/>
    </row>
    <row r="513" spans="3:7" x14ac:dyDescent="0.2">
      <c r="C513" s="44"/>
      <c r="E513" s="42"/>
      <c r="F513" s="42"/>
      <c r="G513" s="42"/>
    </row>
    <row r="514" spans="3:7" x14ac:dyDescent="0.2">
      <c r="C514" s="44"/>
      <c r="E514" s="42"/>
      <c r="F514" s="42"/>
      <c r="G514" s="42"/>
    </row>
    <row r="515" spans="3:7" x14ac:dyDescent="0.2">
      <c r="C515" s="44"/>
      <c r="E515" s="42"/>
      <c r="F515" s="42"/>
      <c r="G515" s="42"/>
    </row>
    <row r="516" spans="3:7" x14ac:dyDescent="0.2">
      <c r="C516" s="44"/>
      <c r="E516" s="42"/>
      <c r="F516" s="42"/>
      <c r="G516" s="42"/>
    </row>
    <row r="517" spans="3:7" x14ac:dyDescent="0.2">
      <c r="C517" s="44"/>
      <c r="E517" s="42"/>
      <c r="F517" s="42"/>
      <c r="G517" s="42"/>
    </row>
    <row r="518" spans="3:7" x14ac:dyDescent="0.2">
      <c r="C518" s="44"/>
      <c r="E518" s="42"/>
      <c r="F518" s="42"/>
      <c r="G518" s="42"/>
    </row>
    <row r="519" spans="3:7" x14ac:dyDescent="0.2">
      <c r="C519" s="44"/>
      <c r="E519" s="42"/>
      <c r="F519" s="42"/>
      <c r="G519" s="42"/>
    </row>
    <row r="520" spans="3:7" x14ac:dyDescent="0.2">
      <c r="C520" s="44"/>
      <c r="E520" s="42"/>
      <c r="F520" s="42"/>
      <c r="G520" s="42"/>
    </row>
    <row r="521" spans="3:7" x14ac:dyDescent="0.2">
      <c r="C521" s="44"/>
      <c r="E521" s="42"/>
      <c r="F521" s="42"/>
      <c r="G521" s="42"/>
    </row>
    <row r="522" spans="3:7" x14ac:dyDescent="0.2">
      <c r="C522" s="44"/>
      <c r="E522" s="42"/>
      <c r="F522" s="42"/>
      <c r="G522" s="42"/>
    </row>
    <row r="523" spans="3:7" x14ac:dyDescent="0.2">
      <c r="C523" s="44"/>
      <c r="E523" s="42"/>
      <c r="F523" s="42"/>
      <c r="G523" s="42"/>
    </row>
    <row r="524" spans="3:7" x14ac:dyDescent="0.2">
      <c r="C524" s="44"/>
      <c r="E524" s="42"/>
      <c r="F524" s="42"/>
      <c r="G524" s="42"/>
    </row>
    <row r="525" spans="3:7" x14ac:dyDescent="0.2">
      <c r="C525" s="44"/>
      <c r="E525" s="42"/>
      <c r="F525" s="42"/>
      <c r="G525" s="42"/>
    </row>
    <row r="526" spans="3:7" x14ac:dyDescent="0.2">
      <c r="C526" s="44"/>
      <c r="E526" s="42"/>
      <c r="F526" s="42"/>
      <c r="G526" s="42"/>
    </row>
    <row r="527" spans="3:7" x14ac:dyDescent="0.2">
      <c r="C527" s="44"/>
      <c r="E527" s="42"/>
      <c r="F527" s="42"/>
      <c r="G527" s="42"/>
    </row>
    <row r="528" spans="3:7" x14ac:dyDescent="0.2">
      <c r="C528" s="44"/>
      <c r="E528" s="42"/>
      <c r="F528" s="42"/>
      <c r="G528" s="42"/>
    </row>
    <row r="529" spans="3:7" x14ac:dyDescent="0.2">
      <c r="C529" s="44"/>
      <c r="E529" s="42"/>
      <c r="F529" s="42"/>
      <c r="G529" s="42"/>
    </row>
    <row r="530" spans="3:7" x14ac:dyDescent="0.2">
      <c r="C530" s="44"/>
      <c r="E530" s="42"/>
      <c r="F530" s="42"/>
      <c r="G530" s="42"/>
    </row>
    <row r="531" spans="3:7" x14ac:dyDescent="0.2">
      <c r="C531" s="44"/>
      <c r="E531" s="42"/>
      <c r="F531" s="42"/>
      <c r="G531" s="42"/>
    </row>
    <row r="532" spans="3:7" x14ac:dyDescent="0.2">
      <c r="C532" s="44"/>
      <c r="E532" s="42"/>
      <c r="F532" s="42"/>
      <c r="G532" s="42"/>
    </row>
    <row r="533" spans="3:7" x14ac:dyDescent="0.2">
      <c r="C533" s="44"/>
      <c r="E533" s="42"/>
      <c r="F533" s="42"/>
      <c r="G533" s="42"/>
    </row>
    <row r="534" spans="3:7" x14ac:dyDescent="0.2">
      <c r="C534" s="44"/>
      <c r="E534" s="42"/>
      <c r="F534" s="42"/>
      <c r="G534" s="42"/>
    </row>
    <row r="535" spans="3:7" x14ac:dyDescent="0.2">
      <c r="C535" s="44"/>
      <c r="E535" s="42"/>
      <c r="F535" s="42"/>
      <c r="G535" s="42"/>
    </row>
    <row r="536" spans="3:7" x14ac:dyDescent="0.2">
      <c r="C536" s="44"/>
      <c r="E536" s="42"/>
      <c r="F536" s="42"/>
      <c r="G536" s="42"/>
    </row>
    <row r="537" spans="3:7" x14ac:dyDescent="0.2">
      <c r="C537" s="44"/>
      <c r="E537" s="42"/>
      <c r="F537" s="42"/>
      <c r="G537" s="42"/>
    </row>
    <row r="538" spans="3:7" x14ac:dyDescent="0.2">
      <c r="C538" s="44"/>
      <c r="E538" s="42"/>
      <c r="F538" s="42"/>
      <c r="G538" s="42"/>
    </row>
    <row r="539" spans="3:7" x14ac:dyDescent="0.2">
      <c r="C539" s="44"/>
      <c r="E539" s="42"/>
      <c r="F539" s="42"/>
      <c r="G539" s="42"/>
    </row>
    <row r="540" spans="3:7" x14ac:dyDescent="0.2">
      <c r="C540" s="44"/>
      <c r="E540" s="42"/>
      <c r="F540" s="42"/>
      <c r="G540" s="42"/>
    </row>
    <row r="541" spans="3:7" x14ac:dyDescent="0.2">
      <c r="C541" s="44"/>
      <c r="E541" s="42"/>
      <c r="F541" s="42"/>
      <c r="G541" s="42"/>
    </row>
    <row r="542" spans="3:7" x14ac:dyDescent="0.2">
      <c r="C542" s="44"/>
      <c r="E542" s="42"/>
      <c r="F542" s="42"/>
      <c r="G542" s="42"/>
    </row>
    <row r="543" spans="3:7" x14ac:dyDescent="0.2">
      <c r="C543" s="44"/>
      <c r="E543" s="42"/>
      <c r="F543" s="42"/>
      <c r="G543" s="42"/>
    </row>
    <row r="544" spans="3:7" x14ac:dyDescent="0.2">
      <c r="C544" s="44"/>
      <c r="E544" s="42"/>
      <c r="F544" s="42"/>
      <c r="G544" s="42"/>
    </row>
    <row r="545" spans="3:7" x14ac:dyDescent="0.2">
      <c r="C545" s="44"/>
      <c r="E545" s="42"/>
      <c r="F545" s="42"/>
      <c r="G545" s="42"/>
    </row>
    <row r="546" spans="3:7" x14ac:dyDescent="0.2">
      <c r="C546" s="44"/>
      <c r="E546" s="42"/>
      <c r="F546" s="42"/>
      <c r="G546" s="42"/>
    </row>
    <row r="547" spans="3:7" x14ac:dyDescent="0.2">
      <c r="C547" s="44"/>
      <c r="E547" s="42"/>
      <c r="F547" s="42"/>
      <c r="G547" s="42"/>
    </row>
    <row r="548" spans="3:7" x14ac:dyDescent="0.2">
      <c r="C548" s="44"/>
      <c r="E548" s="42"/>
      <c r="F548" s="42"/>
      <c r="G548" s="42"/>
    </row>
    <row r="549" spans="3:7" x14ac:dyDescent="0.2">
      <c r="C549" s="44"/>
      <c r="E549" s="42"/>
      <c r="F549" s="42"/>
      <c r="G549" s="42"/>
    </row>
    <row r="550" spans="3:7" x14ac:dyDescent="0.2">
      <c r="C550" s="44"/>
      <c r="E550" s="42"/>
      <c r="F550" s="42"/>
      <c r="G550" s="42"/>
    </row>
    <row r="551" spans="3:7" x14ac:dyDescent="0.2">
      <c r="C551" s="44"/>
      <c r="E551" s="42"/>
      <c r="F551" s="42"/>
      <c r="G551" s="42"/>
    </row>
    <row r="552" spans="3:7" x14ac:dyDescent="0.2">
      <c r="C552" s="44"/>
      <c r="E552" s="42"/>
      <c r="F552" s="42"/>
      <c r="G552" s="42"/>
    </row>
    <row r="553" spans="3:7" x14ac:dyDescent="0.2">
      <c r="C553" s="44"/>
      <c r="E553" s="42"/>
      <c r="F553" s="42"/>
      <c r="G553" s="42"/>
    </row>
    <row r="554" spans="3:7" x14ac:dyDescent="0.2">
      <c r="C554" s="44"/>
      <c r="E554" s="42"/>
      <c r="F554" s="42"/>
      <c r="G554" s="42"/>
    </row>
    <row r="555" spans="3:7" x14ac:dyDescent="0.2">
      <c r="C555" s="44"/>
      <c r="E555" s="42"/>
      <c r="F555" s="42"/>
      <c r="G555" s="42"/>
    </row>
    <row r="556" spans="3:7" x14ac:dyDescent="0.2">
      <c r="C556" s="44"/>
      <c r="E556" s="42"/>
      <c r="F556" s="42"/>
      <c r="G556" s="42"/>
    </row>
    <row r="557" spans="3:7" x14ac:dyDescent="0.2">
      <c r="C557" s="44"/>
      <c r="E557" s="42"/>
      <c r="F557" s="42"/>
      <c r="G557" s="42"/>
    </row>
    <row r="558" spans="3:7" x14ac:dyDescent="0.2">
      <c r="C558" s="44"/>
      <c r="E558" s="42"/>
      <c r="F558" s="42"/>
      <c r="G558" s="42"/>
    </row>
    <row r="559" spans="3:7" x14ac:dyDescent="0.2">
      <c r="C559" s="44"/>
      <c r="E559" s="42"/>
      <c r="F559" s="42"/>
      <c r="G559" s="42"/>
    </row>
    <row r="560" spans="3:7" x14ac:dyDescent="0.2">
      <c r="C560" s="44"/>
      <c r="E560" s="42"/>
      <c r="F560" s="42"/>
      <c r="G560" s="42"/>
    </row>
    <row r="561" spans="3:7" x14ac:dyDescent="0.2">
      <c r="C561" s="44"/>
      <c r="E561" s="42"/>
      <c r="F561" s="42"/>
      <c r="G561" s="42"/>
    </row>
    <row r="562" spans="3:7" x14ac:dyDescent="0.2">
      <c r="C562" s="44"/>
      <c r="E562" s="42"/>
      <c r="F562" s="42"/>
      <c r="G562" s="42"/>
    </row>
    <row r="563" spans="3:7" x14ac:dyDescent="0.2">
      <c r="C563" s="44"/>
      <c r="E563" s="42"/>
      <c r="F563" s="42"/>
      <c r="G563" s="42"/>
    </row>
    <row r="564" spans="3:7" x14ac:dyDescent="0.2">
      <c r="C564" s="44"/>
      <c r="E564" s="42"/>
      <c r="F564" s="42"/>
      <c r="G564" s="42"/>
    </row>
    <row r="565" spans="3:7" x14ac:dyDescent="0.2">
      <c r="C565" s="44"/>
      <c r="E565" s="42"/>
      <c r="F565" s="42"/>
      <c r="G565" s="42"/>
    </row>
    <row r="566" spans="3:7" x14ac:dyDescent="0.2">
      <c r="C566" s="44"/>
      <c r="E566" s="42"/>
      <c r="F566" s="42"/>
      <c r="G566" s="42"/>
    </row>
    <row r="567" spans="3:7" x14ac:dyDescent="0.2">
      <c r="C567" s="44"/>
      <c r="E567" s="42"/>
      <c r="F567" s="42"/>
      <c r="G567" s="42"/>
    </row>
    <row r="568" spans="3:7" x14ac:dyDescent="0.2">
      <c r="C568" s="44"/>
      <c r="E568" s="42"/>
      <c r="F568" s="42"/>
      <c r="G568" s="42"/>
    </row>
    <row r="569" spans="3:7" x14ac:dyDescent="0.2">
      <c r="C569" s="44"/>
      <c r="E569" s="42"/>
      <c r="F569" s="42"/>
      <c r="G569" s="42"/>
    </row>
    <row r="570" spans="3:7" x14ac:dyDescent="0.2">
      <c r="C570" s="44"/>
      <c r="E570" s="42"/>
      <c r="F570" s="42"/>
      <c r="G570" s="42"/>
    </row>
    <row r="571" spans="3:7" x14ac:dyDescent="0.2">
      <c r="C571" s="44"/>
      <c r="E571" s="42"/>
      <c r="F571" s="42"/>
      <c r="G571" s="42"/>
    </row>
    <row r="572" spans="3:7" x14ac:dyDescent="0.2">
      <c r="C572" s="44"/>
      <c r="E572" s="42"/>
      <c r="F572" s="42"/>
      <c r="G572" s="42"/>
    </row>
    <row r="573" spans="3:7" x14ac:dyDescent="0.2">
      <c r="C573" s="44"/>
      <c r="E573" s="42"/>
      <c r="F573" s="42"/>
      <c r="G573" s="42"/>
    </row>
    <row r="574" spans="3:7" x14ac:dyDescent="0.2">
      <c r="C574" s="44"/>
      <c r="E574" s="42"/>
      <c r="F574" s="42"/>
      <c r="G574" s="42"/>
    </row>
    <row r="575" spans="3:7" x14ac:dyDescent="0.2">
      <c r="C575" s="44"/>
      <c r="E575" s="42"/>
      <c r="F575" s="42"/>
      <c r="G575" s="42"/>
    </row>
    <row r="576" spans="3:7" x14ac:dyDescent="0.2">
      <c r="C576" s="44"/>
      <c r="E576" s="42"/>
      <c r="F576" s="42"/>
      <c r="G576" s="42"/>
    </row>
    <row r="577" spans="3:7" x14ac:dyDescent="0.2">
      <c r="C577" s="44"/>
      <c r="E577" s="42"/>
      <c r="F577" s="42"/>
      <c r="G577" s="42"/>
    </row>
    <row r="578" spans="3:7" x14ac:dyDescent="0.2">
      <c r="C578" s="44"/>
      <c r="E578" s="42"/>
      <c r="F578" s="42"/>
      <c r="G578" s="42"/>
    </row>
    <row r="579" spans="3:7" x14ac:dyDescent="0.2">
      <c r="C579" s="44"/>
      <c r="E579" s="42"/>
      <c r="F579" s="42"/>
      <c r="G579" s="42"/>
    </row>
    <row r="580" spans="3:7" x14ac:dyDescent="0.2">
      <c r="C580" s="44"/>
      <c r="E580" s="42"/>
      <c r="F580" s="42"/>
      <c r="G580" s="42"/>
    </row>
    <row r="581" spans="3:7" x14ac:dyDescent="0.2">
      <c r="C581" s="44"/>
      <c r="E581" s="42"/>
      <c r="F581" s="42"/>
      <c r="G581" s="42"/>
    </row>
    <row r="582" spans="3:7" x14ac:dyDescent="0.2">
      <c r="C582" s="44"/>
      <c r="E582" s="42"/>
      <c r="F582" s="42"/>
      <c r="G582" s="42"/>
    </row>
    <row r="583" spans="3:7" x14ac:dyDescent="0.2">
      <c r="C583" s="44"/>
      <c r="E583" s="42"/>
      <c r="F583" s="42"/>
      <c r="G583" s="42"/>
    </row>
    <row r="584" spans="3:7" x14ac:dyDescent="0.2">
      <c r="C584" s="44"/>
      <c r="E584" s="42"/>
      <c r="F584" s="42"/>
      <c r="G584" s="42"/>
    </row>
    <row r="585" spans="3:7" x14ac:dyDescent="0.2">
      <c r="C585" s="44"/>
      <c r="E585" s="42"/>
      <c r="F585" s="42"/>
      <c r="G585" s="42"/>
    </row>
    <row r="586" spans="3:7" x14ac:dyDescent="0.2">
      <c r="C586" s="44"/>
      <c r="E586" s="42"/>
      <c r="F586" s="42"/>
      <c r="G586" s="42"/>
    </row>
    <row r="587" spans="3:7" x14ac:dyDescent="0.2">
      <c r="C587" s="44"/>
      <c r="E587" s="42"/>
      <c r="F587" s="42"/>
      <c r="G587" s="42"/>
    </row>
    <row r="588" spans="3:7" x14ac:dyDescent="0.2">
      <c r="C588" s="44"/>
      <c r="E588" s="42"/>
      <c r="F588" s="42"/>
      <c r="G588" s="42"/>
    </row>
    <row r="589" spans="3:7" x14ac:dyDescent="0.2">
      <c r="C589" s="44"/>
      <c r="E589" s="42"/>
      <c r="F589" s="42"/>
      <c r="G589" s="42"/>
    </row>
    <row r="590" spans="3:7" x14ac:dyDescent="0.2">
      <c r="C590" s="44"/>
      <c r="E590" s="42"/>
      <c r="F590" s="42"/>
      <c r="G590" s="42"/>
    </row>
    <row r="591" spans="3:7" x14ac:dyDescent="0.2">
      <c r="C591" s="44"/>
      <c r="E591" s="42"/>
      <c r="F591" s="42"/>
      <c r="G591" s="42"/>
    </row>
    <row r="592" spans="3:7" x14ac:dyDescent="0.2">
      <c r="C592" s="44"/>
      <c r="E592" s="42"/>
      <c r="F592" s="42"/>
      <c r="G592" s="42"/>
    </row>
    <row r="593" spans="3:7" x14ac:dyDescent="0.2">
      <c r="C593" s="44"/>
      <c r="E593" s="42"/>
      <c r="F593" s="42"/>
      <c r="G593" s="42"/>
    </row>
    <row r="594" spans="3:7" x14ac:dyDescent="0.2">
      <c r="C594" s="44"/>
      <c r="E594" s="42"/>
      <c r="F594" s="42"/>
      <c r="G594" s="42"/>
    </row>
    <row r="595" spans="3:7" x14ac:dyDescent="0.2">
      <c r="C595" s="44"/>
      <c r="E595" s="42"/>
      <c r="F595" s="42"/>
      <c r="G595" s="42"/>
    </row>
    <row r="596" spans="3:7" x14ac:dyDescent="0.2">
      <c r="C596" s="44"/>
      <c r="E596" s="42"/>
      <c r="F596" s="42"/>
      <c r="G596" s="42"/>
    </row>
    <row r="597" spans="3:7" x14ac:dyDescent="0.2">
      <c r="C597" s="44"/>
      <c r="E597" s="42"/>
      <c r="F597" s="42"/>
      <c r="G597" s="42"/>
    </row>
    <row r="598" spans="3:7" x14ac:dyDescent="0.2">
      <c r="C598" s="44"/>
      <c r="E598" s="42"/>
      <c r="F598" s="42"/>
      <c r="G598" s="42"/>
    </row>
    <row r="599" spans="3:7" x14ac:dyDescent="0.2">
      <c r="C599" s="44"/>
      <c r="E599" s="42"/>
      <c r="F599" s="42"/>
      <c r="G599" s="42"/>
    </row>
    <row r="600" spans="3:7" x14ac:dyDescent="0.2">
      <c r="C600" s="44"/>
      <c r="E600" s="42"/>
      <c r="F600" s="42"/>
      <c r="G600" s="42"/>
    </row>
    <row r="601" spans="3:7" x14ac:dyDescent="0.2">
      <c r="C601" s="44"/>
      <c r="E601" s="42"/>
      <c r="F601" s="42"/>
      <c r="G601" s="42"/>
    </row>
    <row r="602" spans="3:7" x14ac:dyDescent="0.2">
      <c r="C602" s="44"/>
      <c r="E602" s="42"/>
      <c r="F602" s="42"/>
      <c r="G602" s="42"/>
    </row>
    <row r="603" spans="3:7" x14ac:dyDescent="0.2">
      <c r="C603" s="44"/>
      <c r="E603" s="42"/>
      <c r="F603" s="42"/>
      <c r="G603" s="42"/>
    </row>
    <row r="604" spans="3:7" x14ac:dyDescent="0.2">
      <c r="C604" s="44"/>
      <c r="E604" s="42"/>
      <c r="F604" s="42"/>
      <c r="G604" s="42"/>
    </row>
    <row r="605" spans="3:7" x14ac:dyDescent="0.2">
      <c r="C605" s="44"/>
      <c r="E605" s="42"/>
      <c r="F605" s="42"/>
      <c r="G605" s="42"/>
    </row>
    <row r="606" spans="3:7" x14ac:dyDescent="0.2">
      <c r="C606" s="44"/>
      <c r="E606" s="42"/>
      <c r="F606" s="42"/>
      <c r="G606" s="42"/>
    </row>
    <row r="607" spans="3:7" x14ac:dyDescent="0.2">
      <c r="C607" s="44"/>
      <c r="E607" s="42"/>
      <c r="F607" s="42"/>
      <c r="G607" s="42"/>
    </row>
    <row r="608" spans="3:7" x14ac:dyDescent="0.2">
      <c r="C608" s="44"/>
      <c r="E608" s="42"/>
      <c r="F608" s="42"/>
      <c r="G608" s="42"/>
    </row>
    <row r="609" spans="3:7" x14ac:dyDescent="0.2">
      <c r="C609" s="44"/>
      <c r="E609" s="42"/>
      <c r="F609" s="42"/>
      <c r="G609" s="42"/>
    </row>
    <row r="610" spans="3:7" x14ac:dyDescent="0.2">
      <c r="C610" s="44"/>
      <c r="E610" s="42"/>
      <c r="F610" s="42"/>
      <c r="G610" s="42"/>
    </row>
    <row r="611" spans="3:7" x14ac:dyDescent="0.2">
      <c r="C611" s="44"/>
      <c r="E611" s="42"/>
      <c r="F611" s="42"/>
      <c r="G611" s="42"/>
    </row>
    <row r="612" spans="3:7" x14ac:dyDescent="0.2">
      <c r="C612" s="44"/>
      <c r="E612" s="42"/>
      <c r="F612" s="42"/>
      <c r="G612" s="42"/>
    </row>
    <row r="613" spans="3:7" x14ac:dyDescent="0.2">
      <c r="C613" s="44"/>
      <c r="E613" s="42"/>
      <c r="F613" s="42"/>
      <c r="G613" s="42"/>
    </row>
    <row r="614" spans="3:7" x14ac:dyDescent="0.2">
      <c r="C614" s="44"/>
      <c r="E614" s="42"/>
      <c r="F614" s="42"/>
      <c r="G614" s="42"/>
    </row>
    <row r="615" spans="3:7" x14ac:dyDescent="0.2">
      <c r="C615" s="44"/>
      <c r="E615" s="42"/>
      <c r="F615" s="42"/>
      <c r="G615" s="42"/>
    </row>
    <row r="616" spans="3:7" x14ac:dyDescent="0.2">
      <c r="C616" s="44"/>
      <c r="E616" s="42"/>
      <c r="F616" s="42"/>
      <c r="G616" s="42"/>
    </row>
    <row r="617" spans="3:7" x14ac:dyDescent="0.2">
      <c r="C617" s="44"/>
      <c r="E617" s="42"/>
      <c r="F617" s="42"/>
      <c r="G617" s="42"/>
    </row>
    <row r="618" spans="3:7" x14ac:dyDescent="0.2">
      <c r="C618" s="44"/>
      <c r="E618" s="42"/>
      <c r="F618" s="42"/>
      <c r="G618" s="42"/>
    </row>
    <row r="619" spans="3:7" x14ac:dyDescent="0.2">
      <c r="C619" s="44"/>
      <c r="E619" s="42"/>
      <c r="F619" s="42"/>
      <c r="G619" s="42"/>
    </row>
    <row r="620" spans="3:7" x14ac:dyDescent="0.2">
      <c r="C620" s="44"/>
      <c r="E620" s="42"/>
      <c r="F620" s="42"/>
      <c r="G620" s="42"/>
    </row>
    <row r="621" spans="3:7" x14ac:dyDescent="0.2">
      <c r="C621" s="44"/>
      <c r="E621" s="42"/>
      <c r="F621" s="42"/>
      <c r="G621" s="42"/>
    </row>
    <row r="622" spans="3:7" x14ac:dyDescent="0.2">
      <c r="C622" s="44"/>
      <c r="E622" s="42"/>
      <c r="F622" s="42"/>
      <c r="G622" s="42"/>
    </row>
    <row r="623" spans="3:7" x14ac:dyDescent="0.2">
      <c r="C623" s="44"/>
      <c r="E623" s="42"/>
      <c r="F623" s="42"/>
      <c r="G623" s="42"/>
    </row>
    <row r="624" spans="3:7" x14ac:dyDescent="0.2">
      <c r="C624" s="44"/>
      <c r="E624" s="42"/>
      <c r="F624" s="42"/>
      <c r="G624" s="42"/>
    </row>
    <row r="625" spans="3:7" x14ac:dyDescent="0.2">
      <c r="C625" s="44"/>
      <c r="E625" s="42"/>
      <c r="F625" s="42"/>
      <c r="G625" s="42"/>
    </row>
    <row r="626" spans="3:7" x14ac:dyDescent="0.2">
      <c r="C626" s="44"/>
      <c r="E626" s="42"/>
      <c r="F626" s="42"/>
      <c r="G626" s="42"/>
    </row>
    <row r="627" spans="3:7" x14ac:dyDescent="0.2">
      <c r="C627" s="44"/>
      <c r="E627" s="42"/>
      <c r="F627" s="42"/>
      <c r="G627" s="42"/>
    </row>
    <row r="628" spans="3:7" x14ac:dyDescent="0.2">
      <c r="C628" s="44"/>
      <c r="E628" s="42"/>
      <c r="F628" s="42"/>
      <c r="G628" s="42"/>
    </row>
    <row r="629" spans="3:7" x14ac:dyDescent="0.2">
      <c r="C629" s="44"/>
      <c r="E629" s="42"/>
      <c r="F629" s="42"/>
      <c r="G629" s="42"/>
    </row>
    <row r="630" spans="3:7" x14ac:dyDescent="0.2">
      <c r="C630" s="44"/>
      <c r="E630" s="42"/>
      <c r="F630" s="42"/>
      <c r="G630" s="42"/>
    </row>
    <row r="631" spans="3:7" x14ac:dyDescent="0.2">
      <c r="C631" s="44"/>
      <c r="E631" s="42"/>
      <c r="F631" s="42"/>
      <c r="G631" s="42"/>
    </row>
    <row r="632" spans="3:7" x14ac:dyDescent="0.2">
      <c r="C632" s="44"/>
      <c r="E632" s="42"/>
      <c r="F632" s="42"/>
      <c r="G632" s="42"/>
    </row>
    <row r="633" spans="3:7" x14ac:dyDescent="0.2">
      <c r="C633" s="44"/>
      <c r="E633" s="42"/>
      <c r="F633" s="42"/>
      <c r="G633" s="42"/>
    </row>
    <row r="634" spans="3:7" x14ac:dyDescent="0.2">
      <c r="C634" s="44"/>
      <c r="E634" s="42"/>
      <c r="F634" s="42"/>
      <c r="G634" s="42"/>
    </row>
    <row r="635" spans="3:7" x14ac:dyDescent="0.2">
      <c r="C635" s="44"/>
      <c r="E635" s="42"/>
      <c r="F635" s="42"/>
      <c r="G635" s="42"/>
    </row>
    <row r="636" spans="3:7" x14ac:dyDescent="0.2">
      <c r="C636" s="44"/>
      <c r="E636" s="42"/>
      <c r="F636" s="42"/>
      <c r="G636" s="42"/>
    </row>
    <row r="637" spans="3:7" x14ac:dyDescent="0.2">
      <c r="C637" s="44"/>
      <c r="E637" s="42"/>
      <c r="F637" s="42"/>
      <c r="G637" s="42"/>
    </row>
    <row r="638" spans="3:7" x14ac:dyDescent="0.2">
      <c r="C638" s="44"/>
      <c r="E638" s="42"/>
      <c r="F638" s="42"/>
      <c r="G638" s="42"/>
    </row>
    <row r="639" spans="3:7" x14ac:dyDescent="0.2">
      <c r="C639" s="44"/>
      <c r="E639" s="42"/>
      <c r="F639" s="42"/>
      <c r="G639" s="42"/>
    </row>
    <row r="640" spans="3:7" x14ac:dyDescent="0.2">
      <c r="C640" s="44"/>
      <c r="E640" s="42"/>
      <c r="F640" s="42"/>
      <c r="G640" s="42"/>
    </row>
    <row r="641" spans="3:7" x14ac:dyDescent="0.2">
      <c r="C641" s="44"/>
      <c r="E641" s="42"/>
      <c r="F641" s="42"/>
      <c r="G641" s="42"/>
    </row>
    <row r="642" spans="3:7" x14ac:dyDescent="0.2">
      <c r="C642" s="44"/>
      <c r="E642" s="42"/>
      <c r="F642" s="42"/>
      <c r="G642" s="42"/>
    </row>
    <row r="643" spans="3:7" x14ac:dyDescent="0.2">
      <c r="C643" s="44"/>
      <c r="E643" s="42"/>
      <c r="F643" s="42"/>
      <c r="G643" s="42"/>
    </row>
    <row r="644" spans="3:7" x14ac:dyDescent="0.2">
      <c r="C644" s="44"/>
      <c r="E644" s="42"/>
      <c r="F644" s="42"/>
      <c r="G644" s="42"/>
    </row>
    <row r="645" spans="3:7" x14ac:dyDescent="0.2">
      <c r="C645" s="44"/>
      <c r="E645" s="42"/>
      <c r="F645" s="42"/>
      <c r="G645" s="42"/>
    </row>
    <row r="646" spans="3:7" x14ac:dyDescent="0.2">
      <c r="C646" s="44"/>
      <c r="E646" s="42"/>
      <c r="F646" s="42"/>
      <c r="G646" s="42"/>
    </row>
    <row r="647" spans="3:7" x14ac:dyDescent="0.2">
      <c r="C647" s="44"/>
      <c r="E647" s="42"/>
      <c r="F647" s="42"/>
      <c r="G647" s="42"/>
    </row>
    <row r="648" spans="3:7" x14ac:dyDescent="0.2">
      <c r="C648" s="44"/>
      <c r="E648" s="42"/>
      <c r="F648" s="42"/>
      <c r="G648" s="42"/>
    </row>
    <row r="649" spans="3:7" x14ac:dyDescent="0.2">
      <c r="C649" s="44"/>
      <c r="E649" s="42"/>
      <c r="F649" s="42"/>
      <c r="G649" s="42"/>
    </row>
    <row r="650" spans="3:7" x14ac:dyDescent="0.2">
      <c r="C650" s="44"/>
      <c r="E650" s="42"/>
      <c r="F650" s="42"/>
      <c r="G650" s="42"/>
    </row>
    <row r="651" spans="3:7" x14ac:dyDescent="0.2">
      <c r="C651" s="44"/>
      <c r="E651" s="42"/>
      <c r="F651" s="42"/>
      <c r="G651" s="42"/>
    </row>
    <row r="652" spans="3:7" x14ac:dyDescent="0.2">
      <c r="C652" s="44"/>
      <c r="E652" s="42"/>
      <c r="F652" s="42"/>
      <c r="G652" s="42"/>
    </row>
    <row r="653" spans="3:7" x14ac:dyDescent="0.2">
      <c r="C653" s="44"/>
      <c r="E653" s="42"/>
      <c r="F653" s="42"/>
      <c r="G653" s="42"/>
    </row>
    <row r="654" spans="3:7" x14ac:dyDescent="0.2">
      <c r="C654" s="44"/>
      <c r="E654" s="42"/>
      <c r="F654" s="42"/>
      <c r="G654" s="42"/>
    </row>
    <row r="655" spans="3:7" x14ac:dyDescent="0.2">
      <c r="C655" s="44"/>
      <c r="E655" s="42"/>
      <c r="F655" s="42"/>
      <c r="G655" s="42"/>
    </row>
    <row r="656" spans="3:7" x14ac:dyDescent="0.2">
      <c r="C656" s="44"/>
      <c r="E656" s="42"/>
      <c r="F656" s="42"/>
      <c r="G656" s="42"/>
    </row>
    <row r="657" spans="3:7" x14ac:dyDescent="0.2">
      <c r="C657" s="44"/>
      <c r="E657" s="42"/>
      <c r="F657" s="42"/>
      <c r="G657" s="42"/>
    </row>
    <row r="658" spans="3:7" x14ac:dyDescent="0.2">
      <c r="C658" s="44"/>
      <c r="E658" s="42"/>
      <c r="F658" s="42"/>
      <c r="G658" s="42"/>
    </row>
    <row r="659" spans="3:7" x14ac:dyDescent="0.2">
      <c r="C659" s="44"/>
      <c r="E659" s="42"/>
      <c r="F659" s="42"/>
      <c r="G659" s="42"/>
    </row>
    <row r="660" spans="3:7" x14ac:dyDescent="0.2">
      <c r="C660" s="44"/>
      <c r="E660" s="42"/>
      <c r="F660" s="42"/>
      <c r="G660" s="42"/>
    </row>
    <row r="661" spans="3:7" x14ac:dyDescent="0.2">
      <c r="C661" s="44"/>
      <c r="E661" s="42"/>
      <c r="F661" s="42"/>
      <c r="G661" s="42"/>
    </row>
    <row r="662" spans="3:7" x14ac:dyDescent="0.2">
      <c r="C662" s="44"/>
      <c r="E662" s="42"/>
      <c r="F662" s="42"/>
      <c r="G662" s="42"/>
    </row>
    <row r="663" spans="3:7" x14ac:dyDescent="0.2">
      <c r="C663" s="44"/>
      <c r="E663" s="42"/>
      <c r="F663" s="42"/>
      <c r="G663" s="42"/>
    </row>
    <row r="664" spans="3:7" x14ac:dyDescent="0.2">
      <c r="C664" s="44"/>
      <c r="E664" s="42"/>
      <c r="F664" s="42"/>
      <c r="G664" s="42"/>
    </row>
    <row r="665" spans="3:7" x14ac:dyDescent="0.2">
      <c r="C665" s="44"/>
      <c r="E665" s="42"/>
      <c r="F665" s="42"/>
      <c r="G665" s="42"/>
    </row>
    <row r="666" spans="3:7" x14ac:dyDescent="0.2">
      <c r="C666" s="44"/>
      <c r="E666" s="42"/>
      <c r="F666" s="42"/>
      <c r="G666" s="42"/>
    </row>
    <row r="667" spans="3:7" x14ac:dyDescent="0.2">
      <c r="C667" s="44"/>
      <c r="E667" s="42"/>
      <c r="F667" s="42"/>
      <c r="G667" s="42"/>
    </row>
    <row r="668" spans="3:7" x14ac:dyDescent="0.2">
      <c r="C668" s="44"/>
      <c r="E668" s="42"/>
      <c r="F668" s="42"/>
      <c r="G668" s="42"/>
    </row>
    <row r="669" spans="3:7" x14ac:dyDescent="0.2">
      <c r="C669" s="44"/>
      <c r="E669" s="42"/>
      <c r="F669" s="42"/>
      <c r="G669" s="42"/>
    </row>
    <row r="670" spans="3:7" x14ac:dyDescent="0.2">
      <c r="C670" s="44"/>
      <c r="E670" s="42"/>
      <c r="F670" s="42"/>
      <c r="G670" s="42"/>
    </row>
    <row r="671" spans="3:7" x14ac:dyDescent="0.2">
      <c r="C671" s="44"/>
      <c r="E671" s="42"/>
      <c r="F671" s="42"/>
      <c r="G671" s="42"/>
    </row>
    <row r="672" spans="3:7" x14ac:dyDescent="0.2">
      <c r="C672" s="44"/>
      <c r="E672" s="42"/>
      <c r="F672" s="42"/>
      <c r="G672" s="42"/>
    </row>
    <row r="673" spans="3:7" x14ac:dyDescent="0.2">
      <c r="C673" s="44"/>
      <c r="E673" s="42"/>
      <c r="F673" s="42"/>
      <c r="G673" s="42"/>
    </row>
    <row r="674" spans="3:7" x14ac:dyDescent="0.2">
      <c r="C674" s="44"/>
      <c r="E674" s="42"/>
      <c r="F674" s="42"/>
      <c r="G674" s="42"/>
    </row>
    <row r="675" spans="3:7" x14ac:dyDescent="0.2">
      <c r="C675" s="44"/>
      <c r="E675" s="42"/>
      <c r="F675" s="42"/>
      <c r="G675" s="42"/>
    </row>
    <row r="676" spans="3:7" x14ac:dyDescent="0.2">
      <c r="C676" s="44"/>
      <c r="E676" s="42"/>
      <c r="F676" s="42"/>
      <c r="G676" s="42"/>
    </row>
    <row r="677" spans="3:7" x14ac:dyDescent="0.2">
      <c r="C677" s="44"/>
      <c r="E677" s="42"/>
      <c r="F677" s="42"/>
      <c r="G677" s="42"/>
    </row>
    <row r="678" spans="3:7" x14ac:dyDescent="0.2">
      <c r="C678" s="44"/>
      <c r="E678" s="42"/>
      <c r="F678" s="42"/>
      <c r="G678" s="42"/>
    </row>
    <row r="679" spans="3:7" x14ac:dyDescent="0.2">
      <c r="C679" s="44"/>
      <c r="E679" s="42"/>
      <c r="F679" s="42"/>
      <c r="G679" s="42"/>
    </row>
    <row r="680" spans="3:7" x14ac:dyDescent="0.2">
      <c r="C680" s="44"/>
      <c r="E680" s="42"/>
      <c r="F680" s="42"/>
      <c r="G680" s="42"/>
    </row>
    <row r="681" spans="3:7" x14ac:dyDescent="0.2">
      <c r="C681" s="44"/>
      <c r="E681" s="42"/>
      <c r="F681" s="42"/>
      <c r="G681" s="42"/>
    </row>
    <row r="682" spans="3:7" x14ac:dyDescent="0.2">
      <c r="C682" s="44"/>
      <c r="E682" s="42"/>
      <c r="F682" s="42"/>
      <c r="G682" s="42"/>
    </row>
    <row r="683" spans="3:7" x14ac:dyDescent="0.2">
      <c r="C683" s="44"/>
      <c r="E683" s="42"/>
      <c r="F683" s="42"/>
      <c r="G683" s="42"/>
    </row>
    <row r="684" spans="3:7" x14ac:dyDescent="0.2">
      <c r="C684" s="44"/>
      <c r="E684" s="42"/>
      <c r="F684" s="42"/>
      <c r="G684" s="42"/>
    </row>
    <row r="685" spans="3:7" x14ac:dyDescent="0.2">
      <c r="C685" s="44"/>
      <c r="E685" s="42"/>
      <c r="F685" s="42"/>
      <c r="G685" s="42"/>
    </row>
    <row r="686" spans="3:7" x14ac:dyDescent="0.2">
      <c r="C686" s="44"/>
      <c r="E686" s="42"/>
      <c r="F686" s="42"/>
      <c r="G686" s="42"/>
    </row>
    <row r="687" spans="3:7" x14ac:dyDescent="0.2">
      <c r="C687" s="44"/>
      <c r="E687" s="42"/>
      <c r="F687" s="42"/>
      <c r="G687" s="42"/>
    </row>
    <row r="688" spans="3:7" x14ac:dyDescent="0.2">
      <c r="C688" s="44"/>
      <c r="E688" s="42"/>
      <c r="F688" s="42"/>
      <c r="G688" s="42"/>
    </row>
    <row r="689" spans="3:7" x14ac:dyDescent="0.2">
      <c r="C689" s="44"/>
      <c r="E689" s="42"/>
      <c r="F689" s="42"/>
      <c r="G689" s="42"/>
    </row>
    <row r="690" spans="3:7" x14ac:dyDescent="0.2">
      <c r="C690" s="44"/>
      <c r="E690" s="42"/>
      <c r="F690" s="42"/>
      <c r="G690" s="42"/>
    </row>
    <row r="691" spans="3:7" x14ac:dyDescent="0.2">
      <c r="C691" s="44"/>
      <c r="E691" s="42"/>
      <c r="F691" s="42"/>
      <c r="G691" s="42"/>
    </row>
    <row r="692" spans="3:7" x14ac:dyDescent="0.2">
      <c r="C692" s="44"/>
      <c r="E692" s="42"/>
      <c r="F692" s="42"/>
      <c r="G692" s="42"/>
    </row>
    <row r="693" spans="3:7" x14ac:dyDescent="0.2">
      <c r="C693" s="44"/>
      <c r="E693" s="42"/>
      <c r="F693" s="42"/>
      <c r="G693" s="42"/>
    </row>
    <row r="694" spans="3:7" x14ac:dyDescent="0.2">
      <c r="C694" s="44"/>
      <c r="E694" s="42"/>
      <c r="F694" s="42"/>
      <c r="G694" s="42"/>
    </row>
    <row r="695" spans="3:7" x14ac:dyDescent="0.2">
      <c r="C695" s="44"/>
      <c r="E695" s="42"/>
      <c r="F695" s="42"/>
      <c r="G695" s="42"/>
    </row>
    <row r="696" spans="3:7" x14ac:dyDescent="0.2">
      <c r="C696" s="44"/>
      <c r="E696" s="42"/>
      <c r="F696" s="42"/>
      <c r="G696" s="42"/>
    </row>
    <row r="697" spans="3:7" x14ac:dyDescent="0.2">
      <c r="C697" s="44"/>
      <c r="E697" s="42"/>
      <c r="F697" s="42"/>
      <c r="G697" s="42"/>
    </row>
    <row r="698" spans="3:7" x14ac:dyDescent="0.2">
      <c r="C698" s="44"/>
      <c r="E698" s="42"/>
      <c r="F698" s="42"/>
      <c r="G698" s="42"/>
    </row>
    <row r="699" spans="3:7" x14ac:dyDescent="0.2">
      <c r="C699" s="44"/>
      <c r="E699" s="42"/>
      <c r="F699" s="42"/>
      <c r="G699" s="42"/>
    </row>
    <row r="700" spans="3:7" x14ac:dyDescent="0.2">
      <c r="C700" s="44"/>
      <c r="E700" s="42"/>
      <c r="F700" s="42"/>
      <c r="G700" s="42"/>
    </row>
    <row r="701" spans="3:7" x14ac:dyDescent="0.2">
      <c r="C701" s="44"/>
      <c r="E701" s="42"/>
      <c r="F701" s="42"/>
      <c r="G701" s="42"/>
    </row>
    <row r="702" spans="3:7" x14ac:dyDescent="0.2">
      <c r="C702" s="44"/>
      <c r="E702" s="42"/>
      <c r="F702" s="42"/>
      <c r="G702" s="42"/>
    </row>
    <row r="703" spans="3:7" x14ac:dyDescent="0.2">
      <c r="C703" s="44"/>
      <c r="E703" s="42"/>
      <c r="F703" s="42"/>
      <c r="G703" s="42"/>
    </row>
    <row r="704" spans="3:7" x14ac:dyDescent="0.2">
      <c r="C704" s="44"/>
      <c r="E704" s="42"/>
      <c r="F704" s="42"/>
      <c r="G704" s="42"/>
    </row>
    <row r="705" spans="3:7" x14ac:dyDescent="0.2">
      <c r="C705" s="44"/>
      <c r="E705" s="42"/>
      <c r="F705" s="42"/>
      <c r="G705" s="42"/>
    </row>
    <row r="706" spans="3:7" x14ac:dyDescent="0.2">
      <c r="C706" s="44"/>
      <c r="E706" s="42"/>
      <c r="F706" s="42"/>
      <c r="G706" s="42"/>
    </row>
    <row r="707" spans="3:7" x14ac:dyDescent="0.2">
      <c r="C707" s="44"/>
      <c r="E707" s="42"/>
      <c r="F707" s="42"/>
      <c r="G707" s="42"/>
    </row>
    <row r="708" spans="3:7" x14ac:dyDescent="0.2">
      <c r="C708" s="44"/>
      <c r="E708" s="42"/>
      <c r="F708" s="42"/>
      <c r="G708" s="42"/>
    </row>
    <row r="709" spans="3:7" x14ac:dyDescent="0.2">
      <c r="C709" s="44"/>
      <c r="E709" s="42"/>
      <c r="F709" s="42"/>
      <c r="G709" s="42"/>
    </row>
    <row r="710" spans="3:7" x14ac:dyDescent="0.2">
      <c r="C710" s="44"/>
      <c r="E710" s="42"/>
      <c r="F710" s="42"/>
      <c r="G710" s="42"/>
    </row>
    <row r="711" spans="3:7" x14ac:dyDescent="0.2">
      <c r="C711" s="44"/>
      <c r="E711" s="42"/>
      <c r="F711" s="42"/>
      <c r="G711" s="42"/>
    </row>
    <row r="712" spans="3:7" x14ac:dyDescent="0.2">
      <c r="C712" s="44"/>
      <c r="E712" s="42"/>
      <c r="F712" s="42"/>
      <c r="G712" s="42"/>
    </row>
    <row r="713" spans="3:7" x14ac:dyDescent="0.2">
      <c r="C713" s="44"/>
      <c r="E713" s="42"/>
      <c r="F713" s="42"/>
      <c r="G713" s="42"/>
    </row>
    <row r="714" spans="3:7" x14ac:dyDescent="0.2">
      <c r="C714" s="44"/>
      <c r="E714" s="42"/>
      <c r="F714" s="42"/>
      <c r="G714" s="42"/>
    </row>
    <row r="715" spans="3:7" x14ac:dyDescent="0.2">
      <c r="C715" s="44"/>
      <c r="E715" s="42"/>
      <c r="F715" s="42"/>
      <c r="G715" s="42"/>
    </row>
    <row r="716" spans="3:7" x14ac:dyDescent="0.2">
      <c r="C716" s="44"/>
      <c r="E716" s="42"/>
      <c r="F716" s="42"/>
      <c r="G716" s="42"/>
    </row>
    <row r="717" spans="3:7" x14ac:dyDescent="0.2">
      <c r="C717" s="44"/>
      <c r="E717" s="42"/>
      <c r="F717" s="42"/>
      <c r="G717" s="42"/>
    </row>
    <row r="718" spans="3:7" x14ac:dyDescent="0.2">
      <c r="C718" s="44"/>
      <c r="E718" s="42"/>
      <c r="F718" s="42"/>
      <c r="G718" s="42"/>
    </row>
    <row r="719" spans="3:7" x14ac:dyDescent="0.2">
      <c r="C719" s="44"/>
      <c r="E719" s="42"/>
      <c r="F719" s="42"/>
      <c r="G719" s="42"/>
    </row>
    <row r="720" spans="3:7" x14ac:dyDescent="0.2">
      <c r="C720" s="44"/>
      <c r="E720" s="42"/>
      <c r="F720" s="42"/>
      <c r="G720" s="42"/>
    </row>
    <row r="721" spans="3:7" x14ac:dyDescent="0.2">
      <c r="C721" s="44"/>
      <c r="E721" s="42"/>
      <c r="F721" s="42"/>
      <c r="G721" s="42"/>
    </row>
    <row r="722" spans="3:7" x14ac:dyDescent="0.2">
      <c r="C722" s="44"/>
      <c r="E722" s="42"/>
      <c r="F722" s="42"/>
      <c r="G722" s="42"/>
    </row>
    <row r="723" spans="3:7" x14ac:dyDescent="0.2">
      <c r="C723" s="44"/>
      <c r="E723" s="42"/>
      <c r="F723" s="42"/>
      <c r="G723" s="42"/>
    </row>
    <row r="724" spans="3:7" x14ac:dyDescent="0.2">
      <c r="C724" s="44"/>
      <c r="E724" s="42"/>
      <c r="F724" s="42"/>
      <c r="G724" s="42"/>
    </row>
    <row r="725" spans="3:7" x14ac:dyDescent="0.2">
      <c r="C725" s="44"/>
      <c r="E725" s="42"/>
      <c r="F725" s="42"/>
      <c r="G725" s="42"/>
    </row>
    <row r="726" spans="3:7" x14ac:dyDescent="0.2">
      <c r="C726" s="44"/>
      <c r="E726" s="42"/>
      <c r="F726" s="42"/>
      <c r="G726" s="42"/>
    </row>
    <row r="727" spans="3:7" x14ac:dyDescent="0.2">
      <c r="C727" s="44"/>
      <c r="E727" s="42"/>
      <c r="F727" s="42"/>
      <c r="G727" s="42"/>
    </row>
    <row r="728" spans="3:7" x14ac:dyDescent="0.2">
      <c r="C728" s="44"/>
      <c r="E728" s="42"/>
      <c r="F728" s="42"/>
      <c r="G728" s="42"/>
    </row>
    <row r="729" spans="3:7" x14ac:dyDescent="0.2">
      <c r="C729" s="44"/>
      <c r="E729" s="42"/>
      <c r="F729" s="42"/>
      <c r="G729" s="42"/>
    </row>
    <row r="730" spans="3:7" x14ac:dyDescent="0.2">
      <c r="C730" s="44"/>
      <c r="E730" s="42"/>
      <c r="F730" s="42"/>
      <c r="G730" s="42"/>
    </row>
    <row r="731" spans="3:7" x14ac:dyDescent="0.2">
      <c r="C731" s="44"/>
      <c r="E731" s="42"/>
      <c r="F731" s="42"/>
      <c r="G731" s="42"/>
    </row>
    <row r="732" spans="3:7" x14ac:dyDescent="0.2">
      <c r="C732" s="44"/>
      <c r="E732" s="42"/>
      <c r="F732" s="42"/>
      <c r="G732" s="42"/>
    </row>
    <row r="733" spans="3:7" x14ac:dyDescent="0.2">
      <c r="C733" s="44"/>
      <c r="E733" s="42"/>
      <c r="F733" s="42"/>
      <c r="G733" s="42"/>
    </row>
    <row r="734" spans="3:7" x14ac:dyDescent="0.2">
      <c r="C734" s="44"/>
      <c r="E734" s="42"/>
      <c r="F734" s="42"/>
      <c r="G734" s="42"/>
    </row>
    <row r="735" spans="3:7" x14ac:dyDescent="0.2">
      <c r="C735" s="44"/>
      <c r="E735" s="42"/>
      <c r="F735" s="42"/>
      <c r="G735" s="42"/>
    </row>
    <row r="736" spans="3:7" x14ac:dyDescent="0.2">
      <c r="C736" s="44"/>
      <c r="E736" s="42"/>
      <c r="F736" s="42"/>
      <c r="G736" s="42"/>
    </row>
    <row r="737" spans="3:7" x14ac:dyDescent="0.2">
      <c r="C737" s="44"/>
      <c r="E737" s="42"/>
      <c r="F737" s="42"/>
      <c r="G737" s="42"/>
    </row>
    <row r="738" spans="3:7" x14ac:dyDescent="0.2">
      <c r="C738" s="44"/>
      <c r="E738" s="42"/>
      <c r="F738" s="42"/>
      <c r="G738" s="42"/>
    </row>
    <row r="739" spans="3:7" x14ac:dyDescent="0.2">
      <c r="C739" s="44"/>
      <c r="E739" s="42"/>
      <c r="F739" s="42"/>
      <c r="G739" s="42"/>
    </row>
    <row r="740" spans="3:7" x14ac:dyDescent="0.2">
      <c r="C740" s="44"/>
      <c r="E740" s="42"/>
      <c r="F740" s="42"/>
      <c r="G740" s="42"/>
    </row>
    <row r="741" spans="3:7" x14ac:dyDescent="0.2">
      <c r="C741" s="44"/>
      <c r="E741" s="42"/>
      <c r="F741" s="42"/>
      <c r="G741" s="42"/>
    </row>
    <row r="742" spans="3:7" x14ac:dyDescent="0.2">
      <c r="C742" s="44"/>
      <c r="E742" s="42"/>
      <c r="F742" s="42"/>
      <c r="G742" s="42"/>
    </row>
    <row r="743" spans="3:7" x14ac:dyDescent="0.2">
      <c r="C743" s="44"/>
      <c r="E743" s="42"/>
      <c r="F743" s="42"/>
      <c r="G743" s="42"/>
    </row>
    <row r="744" spans="3:7" x14ac:dyDescent="0.2">
      <c r="C744" s="44"/>
      <c r="E744" s="42"/>
      <c r="F744" s="42"/>
      <c r="G744" s="42"/>
    </row>
    <row r="745" spans="3:7" x14ac:dyDescent="0.2">
      <c r="C745" s="44"/>
      <c r="E745" s="42"/>
      <c r="F745" s="42"/>
      <c r="G745" s="42"/>
    </row>
    <row r="746" spans="3:7" x14ac:dyDescent="0.2">
      <c r="C746" s="44"/>
      <c r="E746" s="42"/>
      <c r="F746" s="42"/>
      <c r="G746" s="42"/>
    </row>
    <row r="747" spans="3:7" x14ac:dyDescent="0.2">
      <c r="C747" s="44"/>
      <c r="E747" s="42"/>
      <c r="F747" s="42"/>
      <c r="G747" s="42"/>
    </row>
    <row r="748" spans="3:7" x14ac:dyDescent="0.2">
      <c r="C748" s="44"/>
      <c r="E748" s="42"/>
      <c r="F748" s="42"/>
      <c r="G748" s="42"/>
    </row>
    <row r="749" spans="3:7" x14ac:dyDescent="0.2">
      <c r="C749" s="44"/>
      <c r="E749" s="42"/>
      <c r="F749" s="42"/>
      <c r="G749" s="42"/>
    </row>
    <row r="750" spans="3:7" x14ac:dyDescent="0.2">
      <c r="C750" s="44"/>
      <c r="E750" s="42"/>
      <c r="F750" s="42"/>
      <c r="G750" s="42"/>
    </row>
    <row r="751" spans="3:7" x14ac:dyDescent="0.2">
      <c r="C751" s="44"/>
      <c r="E751" s="42"/>
      <c r="F751" s="42"/>
      <c r="G751" s="42"/>
    </row>
    <row r="752" spans="3:7" x14ac:dyDescent="0.2">
      <c r="C752" s="44"/>
      <c r="E752" s="42"/>
      <c r="F752" s="42"/>
      <c r="G752" s="42"/>
    </row>
    <row r="753" spans="3:7" x14ac:dyDescent="0.2">
      <c r="C753" s="44"/>
      <c r="E753" s="42"/>
      <c r="F753" s="42"/>
      <c r="G753" s="42"/>
    </row>
    <row r="754" spans="3:7" x14ac:dyDescent="0.2">
      <c r="C754" s="44"/>
      <c r="E754" s="42"/>
      <c r="F754" s="42"/>
      <c r="G754" s="42"/>
    </row>
    <row r="755" spans="3:7" x14ac:dyDescent="0.2">
      <c r="C755" s="44"/>
      <c r="E755" s="42"/>
      <c r="F755" s="42"/>
      <c r="G755" s="42"/>
    </row>
    <row r="756" spans="3:7" x14ac:dyDescent="0.2">
      <c r="C756" s="44"/>
      <c r="E756" s="42"/>
      <c r="F756" s="42"/>
      <c r="G756" s="42"/>
    </row>
    <row r="757" spans="3:7" x14ac:dyDescent="0.2">
      <c r="C757" s="44"/>
      <c r="E757" s="42"/>
      <c r="F757" s="42"/>
      <c r="G757" s="42"/>
    </row>
    <row r="758" spans="3:7" x14ac:dyDescent="0.2">
      <c r="C758" s="44"/>
      <c r="E758" s="42"/>
      <c r="F758" s="42"/>
      <c r="G758" s="42"/>
    </row>
    <row r="759" spans="3:7" x14ac:dyDescent="0.2">
      <c r="C759" s="44"/>
      <c r="E759" s="42"/>
      <c r="F759" s="42"/>
      <c r="G759" s="42"/>
    </row>
    <row r="760" spans="3:7" x14ac:dyDescent="0.2">
      <c r="C760" s="44"/>
      <c r="E760" s="42"/>
      <c r="F760" s="42"/>
      <c r="G760" s="42"/>
    </row>
    <row r="761" spans="3:7" x14ac:dyDescent="0.2">
      <c r="C761" s="44"/>
      <c r="E761" s="42"/>
      <c r="F761" s="42"/>
      <c r="G761" s="42"/>
    </row>
    <row r="762" spans="3:7" x14ac:dyDescent="0.2">
      <c r="C762" s="44"/>
      <c r="E762" s="42"/>
      <c r="F762" s="42"/>
      <c r="G762" s="42"/>
    </row>
    <row r="763" spans="3:7" x14ac:dyDescent="0.2">
      <c r="C763" s="44"/>
      <c r="E763" s="42"/>
      <c r="F763" s="42"/>
      <c r="G763" s="42"/>
    </row>
    <row r="764" spans="3:7" x14ac:dyDescent="0.2">
      <c r="C764" s="44"/>
      <c r="E764" s="42"/>
      <c r="F764" s="42"/>
      <c r="G764" s="42"/>
    </row>
    <row r="765" spans="3:7" x14ac:dyDescent="0.2">
      <c r="C765" s="44"/>
      <c r="E765" s="42"/>
      <c r="F765" s="42"/>
      <c r="G765" s="42"/>
    </row>
    <row r="766" spans="3:7" x14ac:dyDescent="0.2">
      <c r="C766" s="44"/>
      <c r="E766" s="42"/>
      <c r="F766" s="42"/>
      <c r="G766" s="42"/>
    </row>
    <row r="767" spans="3:7" x14ac:dyDescent="0.2">
      <c r="C767" s="44"/>
      <c r="E767" s="42"/>
      <c r="F767" s="42"/>
      <c r="G767" s="42"/>
    </row>
    <row r="768" spans="3:7" x14ac:dyDescent="0.2">
      <c r="C768" s="44"/>
      <c r="E768" s="42"/>
      <c r="F768" s="42"/>
      <c r="G768" s="42"/>
    </row>
    <row r="769" spans="3:7" x14ac:dyDescent="0.2">
      <c r="C769" s="44"/>
      <c r="E769" s="42"/>
      <c r="F769" s="42"/>
      <c r="G769" s="42"/>
    </row>
    <row r="770" spans="3:7" x14ac:dyDescent="0.2">
      <c r="C770" s="44"/>
      <c r="E770" s="42"/>
      <c r="F770" s="42"/>
      <c r="G770" s="42"/>
    </row>
    <row r="771" spans="3:7" x14ac:dyDescent="0.2">
      <c r="C771" s="44"/>
      <c r="E771" s="42"/>
      <c r="F771" s="42"/>
      <c r="G771" s="42"/>
    </row>
    <row r="772" spans="3:7" x14ac:dyDescent="0.2">
      <c r="C772" s="44"/>
      <c r="E772" s="42"/>
      <c r="F772" s="42"/>
      <c r="G772" s="42"/>
    </row>
    <row r="773" spans="3:7" x14ac:dyDescent="0.2">
      <c r="C773" s="44"/>
      <c r="E773" s="42"/>
      <c r="F773" s="42"/>
      <c r="G773" s="42"/>
    </row>
    <row r="774" spans="3:7" x14ac:dyDescent="0.2">
      <c r="C774" s="44"/>
      <c r="E774" s="42"/>
      <c r="F774" s="42"/>
      <c r="G774" s="42"/>
    </row>
    <row r="775" spans="3:7" x14ac:dyDescent="0.2">
      <c r="C775" s="44"/>
      <c r="E775" s="42"/>
      <c r="F775" s="42"/>
      <c r="G775" s="42"/>
    </row>
    <row r="776" spans="3:7" x14ac:dyDescent="0.2">
      <c r="C776" s="44"/>
      <c r="E776" s="42"/>
      <c r="F776" s="42"/>
      <c r="G776" s="42"/>
    </row>
    <row r="777" spans="3:7" x14ac:dyDescent="0.2">
      <c r="C777" s="44"/>
      <c r="E777" s="42"/>
      <c r="F777" s="42"/>
      <c r="G777" s="42"/>
    </row>
    <row r="778" spans="3:7" x14ac:dyDescent="0.2">
      <c r="C778" s="44"/>
      <c r="E778" s="42"/>
      <c r="F778" s="42"/>
      <c r="G778" s="42"/>
    </row>
    <row r="779" spans="3:7" x14ac:dyDescent="0.2">
      <c r="C779" s="44"/>
      <c r="E779" s="42"/>
      <c r="F779" s="42"/>
      <c r="G779" s="42"/>
    </row>
    <row r="780" spans="3:7" x14ac:dyDescent="0.2">
      <c r="C780" s="44"/>
      <c r="E780" s="42"/>
      <c r="F780" s="42"/>
      <c r="G780" s="42"/>
    </row>
    <row r="781" spans="3:7" x14ac:dyDescent="0.2">
      <c r="C781" s="44"/>
      <c r="E781" s="42"/>
      <c r="F781" s="42"/>
      <c r="G781" s="42"/>
    </row>
    <row r="782" spans="3:7" x14ac:dyDescent="0.2">
      <c r="C782" s="44"/>
      <c r="E782" s="42"/>
      <c r="F782" s="42"/>
      <c r="G782" s="42"/>
    </row>
    <row r="783" spans="3:7" x14ac:dyDescent="0.2">
      <c r="C783" s="44"/>
      <c r="E783" s="42"/>
      <c r="F783" s="42"/>
      <c r="G783" s="42"/>
    </row>
    <row r="784" spans="3:7" x14ac:dyDescent="0.2">
      <c r="C784" s="44"/>
      <c r="E784" s="42"/>
      <c r="F784" s="42"/>
      <c r="G784" s="42"/>
    </row>
    <row r="785" spans="3:7" x14ac:dyDescent="0.2">
      <c r="C785" s="44"/>
      <c r="E785" s="42"/>
      <c r="F785" s="42"/>
      <c r="G785" s="42"/>
    </row>
    <row r="786" spans="3:7" x14ac:dyDescent="0.2">
      <c r="C786" s="44"/>
      <c r="E786" s="42"/>
      <c r="F786" s="42"/>
      <c r="G786" s="42"/>
    </row>
    <row r="787" spans="3:7" x14ac:dyDescent="0.2">
      <c r="C787" s="44"/>
      <c r="E787" s="42"/>
      <c r="F787" s="42"/>
      <c r="G787" s="42"/>
    </row>
    <row r="788" spans="3:7" x14ac:dyDescent="0.2">
      <c r="C788" s="44"/>
      <c r="E788" s="42"/>
      <c r="F788" s="42"/>
      <c r="G788" s="42"/>
    </row>
    <row r="789" spans="3:7" x14ac:dyDescent="0.2">
      <c r="C789" s="44"/>
      <c r="E789" s="42"/>
      <c r="F789" s="42"/>
      <c r="G789" s="42"/>
    </row>
    <row r="790" spans="3:7" x14ac:dyDescent="0.2">
      <c r="C790" s="44"/>
      <c r="E790" s="42"/>
      <c r="F790" s="42"/>
      <c r="G790" s="42"/>
    </row>
    <row r="791" spans="3:7" x14ac:dyDescent="0.2">
      <c r="C791" s="44"/>
      <c r="E791" s="42"/>
      <c r="F791" s="42"/>
      <c r="G791" s="42"/>
    </row>
    <row r="792" spans="3:7" x14ac:dyDescent="0.2">
      <c r="C792" s="44"/>
      <c r="E792" s="42"/>
      <c r="F792" s="42"/>
      <c r="G792" s="42"/>
    </row>
    <row r="793" spans="3:7" x14ac:dyDescent="0.2">
      <c r="C793" s="44"/>
      <c r="E793" s="42"/>
      <c r="F793" s="42"/>
      <c r="G793" s="42"/>
    </row>
    <row r="794" spans="3:7" x14ac:dyDescent="0.2">
      <c r="C794" s="44"/>
      <c r="E794" s="42"/>
      <c r="F794" s="42"/>
      <c r="G794" s="42"/>
    </row>
    <row r="795" spans="3:7" x14ac:dyDescent="0.2">
      <c r="C795" s="44"/>
      <c r="E795" s="42"/>
      <c r="F795" s="42"/>
      <c r="G795" s="42"/>
    </row>
    <row r="796" spans="3:7" x14ac:dyDescent="0.2">
      <c r="C796" s="44"/>
      <c r="E796" s="42"/>
      <c r="F796" s="42"/>
      <c r="G796" s="42"/>
    </row>
    <row r="797" spans="3:7" x14ac:dyDescent="0.2">
      <c r="C797" s="44"/>
      <c r="E797" s="42"/>
      <c r="F797" s="42"/>
      <c r="G797" s="42"/>
    </row>
    <row r="798" spans="3:7" x14ac:dyDescent="0.2">
      <c r="C798" s="44"/>
      <c r="E798" s="42"/>
      <c r="F798" s="42"/>
      <c r="G798" s="42"/>
    </row>
    <row r="799" spans="3:7" x14ac:dyDescent="0.2">
      <c r="C799" s="44"/>
      <c r="E799" s="42"/>
      <c r="F799" s="42"/>
      <c r="G799" s="42"/>
    </row>
    <row r="800" spans="3:7" x14ac:dyDescent="0.2">
      <c r="C800" s="44"/>
      <c r="E800" s="42"/>
      <c r="F800" s="42"/>
      <c r="G800" s="42"/>
    </row>
    <row r="801" spans="3:7" x14ac:dyDescent="0.2">
      <c r="C801" s="44"/>
      <c r="E801" s="42"/>
      <c r="F801" s="42"/>
      <c r="G801" s="42"/>
    </row>
    <row r="802" spans="3:7" x14ac:dyDescent="0.2">
      <c r="C802" s="44"/>
      <c r="E802" s="42"/>
      <c r="F802" s="42"/>
      <c r="G802" s="42"/>
    </row>
    <row r="803" spans="3:7" x14ac:dyDescent="0.2">
      <c r="C803" s="44"/>
      <c r="E803" s="42"/>
      <c r="F803" s="42"/>
      <c r="G803" s="42"/>
    </row>
    <row r="804" spans="3:7" x14ac:dyDescent="0.2">
      <c r="C804" s="44"/>
      <c r="E804" s="42"/>
      <c r="F804" s="42"/>
      <c r="G804" s="42"/>
    </row>
    <row r="805" spans="3:7" x14ac:dyDescent="0.2">
      <c r="C805" s="44"/>
      <c r="E805" s="42"/>
      <c r="F805" s="42"/>
      <c r="G805" s="42"/>
    </row>
    <row r="806" spans="3:7" x14ac:dyDescent="0.2">
      <c r="C806" s="44"/>
      <c r="E806" s="42"/>
      <c r="F806" s="42"/>
      <c r="G806" s="42"/>
    </row>
    <row r="807" spans="3:7" x14ac:dyDescent="0.2">
      <c r="C807" s="44"/>
      <c r="E807" s="42"/>
      <c r="F807" s="42"/>
      <c r="G807" s="42"/>
    </row>
    <row r="808" spans="3:7" x14ac:dyDescent="0.2">
      <c r="C808" s="44"/>
      <c r="E808" s="42"/>
      <c r="F808" s="42"/>
      <c r="G808" s="42"/>
    </row>
    <row r="809" spans="3:7" x14ac:dyDescent="0.2">
      <c r="C809" s="44"/>
      <c r="E809" s="42"/>
      <c r="F809" s="42"/>
      <c r="G809" s="42"/>
    </row>
    <row r="810" spans="3:7" x14ac:dyDescent="0.2">
      <c r="C810" s="44"/>
      <c r="E810" s="42"/>
      <c r="F810" s="42"/>
      <c r="G810" s="42"/>
    </row>
    <row r="811" spans="3:7" x14ac:dyDescent="0.2">
      <c r="C811" s="44"/>
      <c r="E811" s="42"/>
      <c r="F811" s="42"/>
      <c r="G811" s="42"/>
    </row>
    <row r="812" spans="3:7" x14ac:dyDescent="0.2">
      <c r="C812" s="44"/>
      <c r="E812" s="42"/>
      <c r="F812" s="42"/>
      <c r="G812" s="42"/>
    </row>
    <row r="813" spans="3:7" x14ac:dyDescent="0.2">
      <c r="C813" s="44"/>
      <c r="E813" s="42"/>
      <c r="F813" s="42"/>
      <c r="G813" s="42"/>
    </row>
    <row r="814" spans="3:7" x14ac:dyDescent="0.2">
      <c r="C814" s="44"/>
      <c r="E814" s="42"/>
      <c r="F814" s="42"/>
      <c r="G814" s="42"/>
    </row>
    <row r="815" spans="3:7" x14ac:dyDescent="0.2">
      <c r="C815" s="44"/>
      <c r="E815" s="42"/>
      <c r="F815" s="42"/>
      <c r="G815" s="42"/>
    </row>
    <row r="816" spans="3:7" x14ac:dyDescent="0.2">
      <c r="C816" s="44"/>
      <c r="E816" s="42"/>
      <c r="F816" s="42"/>
      <c r="G816" s="42"/>
    </row>
    <row r="817" spans="3:7" x14ac:dyDescent="0.2">
      <c r="C817" s="44"/>
      <c r="E817" s="42"/>
      <c r="F817" s="42"/>
      <c r="G817" s="42"/>
    </row>
    <row r="818" spans="3:7" x14ac:dyDescent="0.2">
      <c r="C818" s="44"/>
      <c r="E818" s="42"/>
      <c r="F818" s="42"/>
      <c r="G818" s="42"/>
    </row>
    <row r="819" spans="3:7" x14ac:dyDescent="0.2">
      <c r="C819" s="44"/>
      <c r="E819" s="42"/>
      <c r="F819" s="42"/>
      <c r="G819" s="42"/>
    </row>
    <row r="820" spans="3:7" x14ac:dyDescent="0.2">
      <c r="C820" s="44"/>
      <c r="E820" s="42"/>
      <c r="F820" s="42"/>
      <c r="G820" s="42"/>
    </row>
    <row r="821" spans="3:7" x14ac:dyDescent="0.2">
      <c r="C821" s="44"/>
      <c r="E821" s="42"/>
      <c r="F821" s="42"/>
      <c r="G821" s="42"/>
    </row>
    <row r="822" spans="3:7" x14ac:dyDescent="0.2">
      <c r="C822" s="44"/>
      <c r="E822" s="42"/>
      <c r="F822" s="42"/>
      <c r="G822" s="42"/>
    </row>
    <row r="823" spans="3:7" x14ac:dyDescent="0.2">
      <c r="C823" s="44"/>
      <c r="E823" s="42"/>
      <c r="F823" s="42"/>
      <c r="G823" s="42"/>
    </row>
    <row r="824" spans="3:7" x14ac:dyDescent="0.2">
      <c r="C824" s="44"/>
      <c r="E824" s="42"/>
      <c r="F824" s="42"/>
      <c r="G824" s="42"/>
    </row>
    <row r="825" spans="3:7" x14ac:dyDescent="0.2">
      <c r="C825" s="44"/>
      <c r="E825" s="42"/>
      <c r="F825" s="42"/>
      <c r="G825" s="42"/>
    </row>
    <row r="826" spans="3:7" x14ac:dyDescent="0.2">
      <c r="C826" s="44"/>
      <c r="E826" s="42"/>
      <c r="F826" s="42"/>
      <c r="G826" s="42"/>
    </row>
    <row r="827" spans="3:7" x14ac:dyDescent="0.2">
      <c r="C827" s="44"/>
      <c r="E827" s="42"/>
      <c r="F827" s="42"/>
      <c r="G827" s="42"/>
    </row>
    <row r="828" spans="3:7" x14ac:dyDescent="0.2">
      <c r="C828" s="44"/>
      <c r="E828" s="42"/>
      <c r="F828" s="42"/>
      <c r="G828" s="42"/>
    </row>
    <row r="829" spans="3:7" x14ac:dyDescent="0.2">
      <c r="C829" s="44"/>
      <c r="E829" s="42"/>
      <c r="F829" s="42"/>
      <c r="G829" s="42"/>
    </row>
    <row r="830" spans="3:7" x14ac:dyDescent="0.2">
      <c r="C830" s="44"/>
      <c r="E830" s="42"/>
      <c r="F830" s="42"/>
      <c r="G830" s="42"/>
    </row>
    <row r="831" spans="3:7" x14ac:dyDescent="0.2">
      <c r="C831" s="44"/>
      <c r="E831" s="42"/>
      <c r="F831" s="42"/>
      <c r="G831" s="42"/>
    </row>
    <row r="832" spans="3:7" x14ac:dyDescent="0.2">
      <c r="C832" s="44"/>
      <c r="E832" s="42"/>
      <c r="F832" s="42"/>
      <c r="G832" s="42"/>
    </row>
    <row r="833" spans="3:7" x14ac:dyDescent="0.2">
      <c r="C833" s="44"/>
      <c r="E833" s="42"/>
      <c r="F833" s="42"/>
      <c r="G833" s="42"/>
    </row>
    <row r="834" spans="3:7" x14ac:dyDescent="0.2">
      <c r="C834" s="44"/>
      <c r="E834" s="42"/>
      <c r="F834" s="42"/>
      <c r="G834" s="42"/>
    </row>
    <row r="835" spans="3:7" x14ac:dyDescent="0.2">
      <c r="C835" s="44"/>
      <c r="E835" s="42"/>
      <c r="F835" s="42"/>
      <c r="G835" s="42"/>
    </row>
    <row r="836" spans="3:7" x14ac:dyDescent="0.2">
      <c r="C836" s="44"/>
      <c r="E836" s="42"/>
      <c r="F836" s="42"/>
      <c r="G836" s="42"/>
    </row>
    <row r="837" spans="3:7" x14ac:dyDescent="0.2">
      <c r="C837" s="44"/>
      <c r="E837" s="42"/>
      <c r="F837" s="42"/>
      <c r="G837" s="42"/>
    </row>
    <row r="838" spans="3:7" x14ac:dyDescent="0.2">
      <c r="C838" s="44"/>
      <c r="E838" s="42"/>
      <c r="F838" s="42"/>
      <c r="G838" s="42"/>
    </row>
    <row r="839" spans="3:7" x14ac:dyDescent="0.2">
      <c r="C839" s="44"/>
      <c r="E839" s="42"/>
      <c r="F839" s="42"/>
      <c r="G839" s="42"/>
    </row>
    <row r="840" spans="3:7" x14ac:dyDescent="0.2">
      <c r="C840" s="44"/>
      <c r="E840" s="42"/>
      <c r="F840" s="42"/>
      <c r="G840" s="42"/>
    </row>
    <row r="841" spans="3:7" x14ac:dyDescent="0.2">
      <c r="C841" s="44"/>
      <c r="E841" s="42"/>
      <c r="F841" s="42"/>
      <c r="G841" s="42"/>
    </row>
    <row r="842" spans="3:7" x14ac:dyDescent="0.2">
      <c r="C842" s="44"/>
      <c r="E842" s="42"/>
      <c r="F842" s="42"/>
      <c r="G842" s="42"/>
    </row>
    <row r="843" spans="3:7" x14ac:dyDescent="0.2">
      <c r="C843" s="44"/>
      <c r="E843" s="42"/>
      <c r="F843" s="42"/>
      <c r="G843" s="42"/>
    </row>
    <row r="844" spans="3:7" x14ac:dyDescent="0.2">
      <c r="C844" s="44"/>
      <c r="E844" s="42"/>
      <c r="F844" s="42"/>
      <c r="G844" s="42"/>
    </row>
    <row r="845" spans="3:7" x14ac:dyDescent="0.2">
      <c r="C845" s="44"/>
      <c r="E845" s="42"/>
      <c r="F845" s="42"/>
      <c r="G845" s="42"/>
    </row>
    <row r="846" spans="3:7" x14ac:dyDescent="0.2">
      <c r="C846" s="44"/>
      <c r="E846" s="42"/>
      <c r="F846" s="42"/>
      <c r="G846" s="42"/>
    </row>
    <row r="847" spans="3:7" x14ac:dyDescent="0.2">
      <c r="C847" s="44"/>
      <c r="E847" s="42"/>
      <c r="F847" s="42"/>
      <c r="G847" s="42"/>
    </row>
    <row r="848" spans="3:7" x14ac:dyDescent="0.2">
      <c r="C848" s="44"/>
      <c r="E848" s="42"/>
      <c r="F848" s="42"/>
      <c r="G848" s="42"/>
    </row>
    <row r="849" spans="3:7" x14ac:dyDescent="0.2">
      <c r="C849" s="44"/>
      <c r="E849" s="42"/>
      <c r="F849" s="42"/>
      <c r="G849" s="42"/>
    </row>
    <row r="850" spans="3:7" x14ac:dyDescent="0.2">
      <c r="C850" s="44"/>
      <c r="E850" s="42"/>
      <c r="F850" s="42"/>
      <c r="G850" s="42"/>
    </row>
    <row r="851" spans="3:7" x14ac:dyDescent="0.2">
      <c r="C851" s="44"/>
      <c r="E851" s="42"/>
      <c r="F851" s="42"/>
      <c r="G851" s="42"/>
    </row>
    <row r="852" spans="3:7" x14ac:dyDescent="0.2">
      <c r="C852" s="44"/>
      <c r="E852" s="42"/>
      <c r="F852" s="42"/>
      <c r="G852" s="42"/>
    </row>
    <row r="853" spans="3:7" x14ac:dyDescent="0.2">
      <c r="C853" s="44"/>
      <c r="E853" s="42"/>
      <c r="F853" s="42"/>
      <c r="G853" s="42"/>
    </row>
    <row r="854" spans="3:7" x14ac:dyDescent="0.2">
      <c r="C854" s="44"/>
      <c r="E854" s="42"/>
      <c r="F854" s="42"/>
      <c r="G854" s="42"/>
    </row>
    <row r="855" spans="3:7" x14ac:dyDescent="0.2">
      <c r="C855" s="44"/>
      <c r="E855" s="42"/>
      <c r="F855" s="42"/>
      <c r="G855" s="42"/>
    </row>
    <row r="856" spans="3:7" x14ac:dyDescent="0.2">
      <c r="C856" s="44"/>
      <c r="E856" s="42"/>
      <c r="F856" s="42"/>
      <c r="G856" s="42"/>
    </row>
    <row r="857" spans="3:7" x14ac:dyDescent="0.2">
      <c r="C857" s="44"/>
      <c r="E857" s="42"/>
      <c r="F857" s="42"/>
      <c r="G857" s="42"/>
    </row>
    <row r="858" spans="3:7" x14ac:dyDescent="0.2">
      <c r="C858" s="44"/>
      <c r="E858" s="42"/>
      <c r="F858" s="42"/>
      <c r="G858" s="42"/>
    </row>
    <row r="859" spans="3:7" x14ac:dyDescent="0.2">
      <c r="C859" s="44"/>
      <c r="E859" s="42"/>
      <c r="F859" s="42"/>
      <c r="G859" s="42"/>
    </row>
    <row r="860" spans="3:7" x14ac:dyDescent="0.2">
      <c r="C860" s="44"/>
      <c r="E860" s="42"/>
      <c r="F860" s="42"/>
      <c r="G860" s="42"/>
    </row>
    <row r="861" spans="3:7" x14ac:dyDescent="0.2">
      <c r="C861" s="44"/>
      <c r="E861" s="42"/>
      <c r="F861" s="42"/>
      <c r="G861" s="42"/>
    </row>
    <row r="862" spans="3:7" x14ac:dyDescent="0.2">
      <c r="C862" s="44"/>
      <c r="E862" s="42"/>
      <c r="F862" s="42"/>
      <c r="G862" s="42"/>
    </row>
    <row r="863" spans="3:7" x14ac:dyDescent="0.2">
      <c r="C863" s="44"/>
      <c r="E863" s="42"/>
      <c r="F863" s="42"/>
      <c r="G863" s="42"/>
    </row>
    <row r="864" spans="3:7" x14ac:dyDescent="0.2">
      <c r="C864" s="44"/>
      <c r="E864" s="42"/>
      <c r="F864" s="42"/>
      <c r="G864" s="42"/>
    </row>
    <row r="865" spans="3:7" x14ac:dyDescent="0.2">
      <c r="C865" s="44"/>
      <c r="E865" s="42"/>
      <c r="F865" s="42"/>
      <c r="G865" s="42"/>
    </row>
    <row r="866" spans="3:7" x14ac:dyDescent="0.2">
      <c r="C866" s="44"/>
      <c r="E866" s="42"/>
      <c r="F866" s="42"/>
      <c r="G866" s="42"/>
    </row>
    <row r="867" spans="3:7" x14ac:dyDescent="0.2">
      <c r="C867" s="44"/>
      <c r="E867" s="42"/>
      <c r="F867" s="42"/>
      <c r="G867" s="42"/>
    </row>
    <row r="868" spans="3:7" x14ac:dyDescent="0.2">
      <c r="C868" s="44"/>
      <c r="E868" s="42"/>
      <c r="F868" s="42"/>
      <c r="G868" s="42"/>
    </row>
    <row r="869" spans="3:7" x14ac:dyDescent="0.2">
      <c r="C869" s="44"/>
      <c r="E869" s="42"/>
      <c r="F869" s="42"/>
      <c r="G869" s="42"/>
    </row>
    <row r="870" spans="3:7" x14ac:dyDescent="0.2">
      <c r="C870" s="44"/>
      <c r="E870" s="42"/>
      <c r="F870" s="42"/>
      <c r="G870" s="42"/>
    </row>
    <row r="871" spans="3:7" x14ac:dyDescent="0.2">
      <c r="C871" s="44"/>
      <c r="E871" s="42"/>
      <c r="F871" s="42"/>
      <c r="G871" s="42"/>
    </row>
    <row r="872" spans="3:7" x14ac:dyDescent="0.2">
      <c r="C872" s="44"/>
      <c r="E872" s="42"/>
      <c r="F872" s="42"/>
      <c r="G872" s="42"/>
    </row>
    <row r="873" spans="3:7" x14ac:dyDescent="0.2">
      <c r="C873" s="44"/>
      <c r="E873" s="42"/>
      <c r="F873" s="42"/>
      <c r="G873" s="42"/>
    </row>
    <row r="874" spans="3:7" x14ac:dyDescent="0.2">
      <c r="C874" s="44"/>
      <c r="E874" s="42"/>
      <c r="F874" s="42"/>
      <c r="G874" s="42"/>
    </row>
    <row r="875" spans="3:7" x14ac:dyDescent="0.2">
      <c r="C875" s="44"/>
      <c r="E875" s="42"/>
      <c r="F875" s="42"/>
      <c r="G875" s="42"/>
    </row>
    <row r="876" spans="3:7" x14ac:dyDescent="0.2">
      <c r="C876" s="44"/>
      <c r="E876" s="42"/>
      <c r="F876" s="42"/>
      <c r="G876" s="42"/>
    </row>
    <row r="877" spans="3:7" x14ac:dyDescent="0.2">
      <c r="C877" s="44"/>
      <c r="E877" s="42"/>
      <c r="F877" s="42"/>
      <c r="G877" s="42"/>
    </row>
    <row r="878" spans="3:7" x14ac:dyDescent="0.2">
      <c r="C878" s="44"/>
      <c r="E878" s="42"/>
      <c r="F878" s="42"/>
      <c r="G878" s="42"/>
    </row>
    <row r="879" spans="3:7" x14ac:dyDescent="0.2">
      <c r="C879" s="44"/>
      <c r="E879" s="42"/>
      <c r="F879" s="42"/>
      <c r="G879" s="42"/>
    </row>
    <row r="880" spans="3:7" x14ac:dyDescent="0.2">
      <c r="C880" s="44"/>
      <c r="E880" s="42"/>
      <c r="F880" s="42"/>
      <c r="G880" s="42"/>
    </row>
    <row r="881" spans="3:7" x14ac:dyDescent="0.2">
      <c r="C881" s="44"/>
      <c r="E881" s="42"/>
      <c r="F881" s="42"/>
      <c r="G881" s="42"/>
    </row>
    <row r="882" spans="3:7" x14ac:dyDescent="0.2">
      <c r="C882" s="44"/>
      <c r="E882" s="42"/>
      <c r="F882" s="42"/>
      <c r="G882" s="42"/>
    </row>
    <row r="883" spans="3:7" x14ac:dyDescent="0.2">
      <c r="C883" s="44"/>
      <c r="E883" s="42"/>
      <c r="F883" s="42"/>
      <c r="G883" s="42"/>
    </row>
    <row r="884" spans="3:7" x14ac:dyDescent="0.2">
      <c r="C884" s="44"/>
      <c r="E884" s="42"/>
      <c r="F884" s="42"/>
      <c r="G884" s="42"/>
    </row>
    <row r="885" spans="3:7" x14ac:dyDescent="0.2">
      <c r="C885" s="44"/>
      <c r="E885" s="42"/>
      <c r="F885" s="42"/>
      <c r="G885" s="42"/>
    </row>
    <row r="886" spans="3:7" x14ac:dyDescent="0.2">
      <c r="C886" s="44"/>
      <c r="E886" s="42"/>
      <c r="F886" s="42"/>
      <c r="G886" s="42"/>
    </row>
    <row r="887" spans="3:7" x14ac:dyDescent="0.2">
      <c r="C887" s="44"/>
      <c r="E887" s="42"/>
      <c r="F887" s="42"/>
      <c r="G887" s="42"/>
    </row>
    <row r="888" spans="3:7" x14ac:dyDescent="0.2">
      <c r="C888" s="44"/>
      <c r="E888" s="42"/>
      <c r="F888" s="42"/>
      <c r="G888" s="42"/>
    </row>
    <row r="889" spans="3:7" x14ac:dyDescent="0.2">
      <c r="C889" s="44"/>
      <c r="E889" s="42"/>
      <c r="F889" s="42"/>
      <c r="G889" s="42"/>
    </row>
    <row r="890" spans="3:7" x14ac:dyDescent="0.2">
      <c r="C890" s="44"/>
      <c r="E890" s="42"/>
      <c r="F890" s="42"/>
      <c r="G890" s="42"/>
    </row>
    <row r="891" spans="3:7" x14ac:dyDescent="0.2">
      <c r="C891" s="44"/>
      <c r="E891" s="42"/>
      <c r="F891" s="42"/>
      <c r="G891" s="42"/>
    </row>
    <row r="892" spans="3:7" x14ac:dyDescent="0.2">
      <c r="C892" s="44"/>
      <c r="E892" s="42"/>
      <c r="F892" s="42"/>
      <c r="G892" s="42"/>
    </row>
    <row r="893" spans="3:7" x14ac:dyDescent="0.2">
      <c r="C893" s="44"/>
      <c r="E893" s="42"/>
      <c r="F893" s="42"/>
      <c r="G893" s="42"/>
    </row>
    <row r="894" spans="3:7" x14ac:dyDescent="0.2">
      <c r="C894" s="44"/>
      <c r="E894" s="42"/>
      <c r="F894" s="42"/>
      <c r="G894" s="42"/>
    </row>
    <row r="895" spans="3:7" x14ac:dyDescent="0.2">
      <c r="C895" s="44"/>
      <c r="E895" s="42"/>
      <c r="F895" s="42"/>
      <c r="G895" s="42"/>
    </row>
    <row r="896" spans="3:7" x14ac:dyDescent="0.2">
      <c r="C896" s="44"/>
      <c r="E896" s="42"/>
      <c r="F896" s="42"/>
      <c r="G896" s="42"/>
    </row>
    <row r="897" spans="3:7" x14ac:dyDescent="0.2">
      <c r="C897" s="44"/>
      <c r="E897" s="42"/>
      <c r="F897" s="42"/>
      <c r="G897" s="42"/>
    </row>
    <row r="898" spans="3:7" x14ac:dyDescent="0.2">
      <c r="C898" s="44"/>
      <c r="E898" s="42"/>
      <c r="F898" s="42"/>
      <c r="G898" s="42"/>
    </row>
    <row r="899" spans="3:7" x14ac:dyDescent="0.2">
      <c r="C899" s="44"/>
      <c r="E899" s="42"/>
      <c r="F899" s="42"/>
      <c r="G899" s="42"/>
    </row>
    <row r="900" spans="3:7" x14ac:dyDescent="0.2">
      <c r="C900" s="44"/>
      <c r="E900" s="42"/>
      <c r="F900" s="42"/>
      <c r="G900" s="42"/>
    </row>
    <row r="901" spans="3:7" x14ac:dyDescent="0.2">
      <c r="C901" s="44"/>
      <c r="E901" s="42"/>
      <c r="F901" s="42"/>
      <c r="G901" s="42"/>
    </row>
    <row r="902" spans="3:7" x14ac:dyDescent="0.2">
      <c r="C902" s="44"/>
      <c r="E902" s="42"/>
      <c r="F902" s="42"/>
      <c r="G902" s="42"/>
    </row>
    <row r="903" spans="3:7" x14ac:dyDescent="0.2">
      <c r="C903" s="44"/>
      <c r="E903" s="42"/>
      <c r="F903" s="42"/>
      <c r="G903" s="42"/>
    </row>
    <row r="904" spans="3:7" x14ac:dyDescent="0.2">
      <c r="C904" s="44"/>
      <c r="E904" s="42"/>
      <c r="F904" s="42"/>
      <c r="G904" s="42"/>
    </row>
    <row r="905" spans="3:7" x14ac:dyDescent="0.2">
      <c r="C905" s="44"/>
      <c r="E905" s="42"/>
      <c r="F905" s="42"/>
      <c r="G905" s="42"/>
    </row>
    <row r="906" spans="3:7" x14ac:dyDescent="0.2">
      <c r="C906" s="44"/>
      <c r="E906" s="42"/>
      <c r="F906" s="42"/>
      <c r="G906" s="42"/>
    </row>
    <row r="907" spans="3:7" x14ac:dyDescent="0.2">
      <c r="C907" s="44"/>
      <c r="E907" s="42"/>
      <c r="F907" s="42"/>
      <c r="G907" s="42"/>
    </row>
    <row r="908" spans="3:7" x14ac:dyDescent="0.2">
      <c r="C908" s="44"/>
      <c r="E908" s="42"/>
      <c r="F908" s="42"/>
      <c r="G908" s="42"/>
    </row>
    <row r="909" spans="3:7" x14ac:dyDescent="0.2">
      <c r="C909" s="44"/>
      <c r="E909" s="42"/>
      <c r="F909" s="42"/>
      <c r="G909" s="42"/>
    </row>
    <row r="910" spans="3:7" x14ac:dyDescent="0.2">
      <c r="C910" s="44"/>
      <c r="E910" s="42"/>
      <c r="F910" s="42"/>
      <c r="G910" s="42"/>
    </row>
    <row r="911" spans="3:7" x14ac:dyDescent="0.2">
      <c r="C911" s="44"/>
      <c r="E911" s="42"/>
      <c r="F911" s="42"/>
      <c r="G911" s="42"/>
    </row>
    <row r="912" spans="3:7" x14ac:dyDescent="0.2">
      <c r="C912" s="44"/>
      <c r="E912" s="42"/>
      <c r="F912" s="42"/>
      <c r="G912" s="42"/>
    </row>
    <row r="913" spans="3:7" x14ac:dyDescent="0.2">
      <c r="C913" s="44"/>
      <c r="E913" s="42"/>
      <c r="F913" s="42"/>
      <c r="G913" s="42"/>
    </row>
    <row r="914" spans="3:7" x14ac:dyDescent="0.2">
      <c r="C914" s="44"/>
      <c r="E914" s="42"/>
      <c r="F914" s="42"/>
      <c r="G914" s="42"/>
    </row>
    <row r="915" spans="3:7" x14ac:dyDescent="0.2">
      <c r="C915" s="44"/>
      <c r="E915" s="42"/>
      <c r="F915" s="42"/>
      <c r="G915" s="42"/>
    </row>
    <row r="916" spans="3:7" x14ac:dyDescent="0.2">
      <c r="C916" s="44"/>
      <c r="E916" s="42"/>
      <c r="F916" s="42"/>
      <c r="G916" s="42"/>
    </row>
    <row r="917" spans="3:7" x14ac:dyDescent="0.2">
      <c r="C917" s="44"/>
      <c r="E917" s="42"/>
      <c r="F917" s="42"/>
      <c r="G917" s="42"/>
    </row>
    <row r="918" spans="3:7" x14ac:dyDescent="0.2">
      <c r="C918" s="44"/>
      <c r="E918" s="42"/>
      <c r="F918" s="42"/>
      <c r="G918" s="42"/>
    </row>
    <row r="919" spans="3:7" x14ac:dyDescent="0.2">
      <c r="C919" s="44"/>
      <c r="E919" s="42"/>
      <c r="F919" s="42"/>
      <c r="G919" s="42"/>
    </row>
    <row r="920" spans="3:7" x14ac:dyDescent="0.2">
      <c r="C920" s="44"/>
      <c r="E920" s="42"/>
      <c r="F920" s="42"/>
      <c r="G920" s="42"/>
    </row>
    <row r="921" spans="3:7" x14ac:dyDescent="0.2">
      <c r="C921" s="44"/>
      <c r="E921" s="42"/>
      <c r="F921" s="42"/>
      <c r="G921" s="42"/>
    </row>
    <row r="922" spans="3:7" x14ac:dyDescent="0.2">
      <c r="C922" s="44"/>
      <c r="E922" s="42"/>
      <c r="F922" s="42"/>
      <c r="G922" s="42"/>
    </row>
    <row r="923" spans="3:7" x14ac:dyDescent="0.2">
      <c r="C923" s="44"/>
      <c r="E923" s="42"/>
      <c r="F923" s="42"/>
      <c r="G923" s="42"/>
    </row>
    <row r="924" spans="3:7" x14ac:dyDescent="0.2">
      <c r="C924" s="44"/>
      <c r="E924" s="42"/>
      <c r="F924" s="42"/>
      <c r="G924" s="42"/>
    </row>
    <row r="925" spans="3:7" x14ac:dyDescent="0.2">
      <c r="C925" s="44"/>
      <c r="E925" s="42"/>
      <c r="F925" s="42"/>
      <c r="G925" s="42"/>
    </row>
    <row r="926" spans="3:7" x14ac:dyDescent="0.2">
      <c r="C926" s="44"/>
      <c r="E926" s="42"/>
      <c r="F926" s="42"/>
      <c r="G926" s="42"/>
    </row>
    <row r="927" spans="3:7" x14ac:dyDescent="0.2">
      <c r="C927" s="44"/>
      <c r="E927" s="42"/>
      <c r="F927" s="42"/>
      <c r="G927" s="42"/>
    </row>
    <row r="928" spans="3:7" x14ac:dyDescent="0.2">
      <c r="C928" s="44"/>
      <c r="E928" s="42"/>
      <c r="F928" s="42"/>
      <c r="G928" s="42"/>
    </row>
    <row r="929" spans="3:7" x14ac:dyDescent="0.2">
      <c r="C929" s="44"/>
      <c r="E929" s="42"/>
      <c r="F929" s="42"/>
      <c r="G929" s="42"/>
    </row>
    <row r="930" spans="3:7" x14ac:dyDescent="0.2">
      <c r="C930" s="44"/>
      <c r="E930" s="42"/>
      <c r="F930" s="42"/>
      <c r="G930" s="42"/>
    </row>
    <row r="931" spans="3:7" x14ac:dyDescent="0.2">
      <c r="C931" s="44"/>
      <c r="E931" s="42"/>
      <c r="F931" s="42"/>
      <c r="G931" s="42"/>
    </row>
    <row r="932" spans="3:7" x14ac:dyDescent="0.2">
      <c r="C932" s="44"/>
      <c r="E932" s="42"/>
      <c r="F932" s="42"/>
      <c r="G932" s="42"/>
    </row>
    <row r="933" spans="3:7" x14ac:dyDescent="0.2">
      <c r="C933" s="44"/>
      <c r="E933" s="42"/>
      <c r="F933" s="42"/>
      <c r="G933" s="42"/>
    </row>
    <row r="934" spans="3:7" x14ac:dyDescent="0.2">
      <c r="C934" s="44"/>
      <c r="E934" s="42"/>
      <c r="F934" s="42"/>
      <c r="G934" s="42"/>
    </row>
    <row r="935" spans="3:7" x14ac:dyDescent="0.2">
      <c r="C935" s="44"/>
      <c r="E935" s="42"/>
      <c r="F935" s="42"/>
      <c r="G935" s="42"/>
    </row>
    <row r="936" spans="3:7" x14ac:dyDescent="0.2">
      <c r="C936" s="44"/>
      <c r="E936" s="42"/>
      <c r="F936" s="42"/>
      <c r="G936" s="42"/>
    </row>
    <row r="937" spans="3:7" x14ac:dyDescent="0.2">
      <c r="C937" s="44"/>
      <c r="E937" s="42"/>
      <c r="F937" s="42"/>
      <c r="G937" s="42"/>
    </row>
    <row r="938" spans="3:7" x14ac:dyDescent="0.2">
      <c r="C938" s="44"/>
      <c r="E938" s="42"/>
      <c r="F938" s="42"/>
      <c r="G938" s="42"/>
    </row>
    <row r="939" spans="3:7" x14ac:dyDescent="0.2">
      <c r="C939" s="44"/>
      <c r="E939" s="42"/>
      <c r="F939" s="42"/>
      <c r="G939" s="42"/>
    </row>
    <row r="940" spans="3:7" x14ac:dyDescent="0.2">
      <c r="C940" s="44"/>
      <c r="E940" s="42"/>
      <c r="F940" s="42"/>
      <c r="G940" s="42"/>
    </row>
    <row r="941" spans="3:7" x14ac:dyDescent="0.2">
      <c r="C941" s="44"/>
      <c r="E941" s="42"/>
      <c r="F941" s="42"/>
      <c r="G941" s="42"/>
    </row>
    <row r="942" spans="3:7" x14ac:dyDescent="0.2">
      <c r="C942" s="44"/>
      <c r="E942" s="42"/>
      <c r="F942" s="42"/>
      <c r="G942" s="42"/>
    </row>
    <row r="943" spans="3:7" x14ac:dyDescent="0.2">
      <c r="C943" s="44"/>
      <c r="E943" s="42"/>
      <c r="F943" s="42"/>
      <c r="G943" s="42"/>
    </row>
    <row r="944" spans="3:7" x14ac:dyDescent="0.2">
      <c r="C944" s="44"/>
      <c r="E944" s="42"/>
      <c r="F944" s="42"/>
      <c r="G944" s="42"/>
    </row>
    <row r="945" spans="3:7" x14ac:dyDescent="0.2">
      <c r="C945" s="44"/>
      <c r="E945" s="42"/>
      <c r="F945" s="42"/>
      <c r="G945" s="42"/>
    </row>
    <row r="946" spans="3:7" x14ac:dyDescent="0.2">
      <c r="C946" s="44"/>
      <c r="E946" s="42"/>
      <c r="F946" s="42"/>
      <c r="G946" s="42"/>
    </row>
    <row r="947" spans="3:7" x14ac:dyDescent="0.2">
      <c r="C947" s="44"/>
      <c r="E947" s="42"/>
      <c r="F947" s="42"/>
      <c r="G947" s="42"/>
    </row>
    <row r="948" spans="3:7" x14ac:dyDescent="0.2">
      <c r="C948" s="44"/>
      <c r="E948" s="42"/>
      <c r="F948" s="42"/>
      <c r="G948" s="42"/>
    </row>
    <row r="949" spans="3:7" x14ac:dyDescent="0.2">
      <c r="C949" s="44"/>
      <c r="E949" s="42"/>
      <c r="F949" s="42"/>
      <c r="G949" s="42"/>
    </row>
    <row r="950" spans="3:7" x14ac:dyDescent="0.2">
      <c r="C950" s="44"/>
      <c r="E950" s="42"/>
      <c r="F950" s="42"/>
      <c r="G950" s="42"/>
    </row>
    <row r="951" spans="3:7" x14ac:dyDescent="0.2">
      <c r="C951" s="44"/>
      <c r="E951" s="42"/>
      <c r="F951" s="42"/>
      <c r="G951" s="42"/>
    </row>
    <row r="952" spans="3:7" x14ac:dyDescent="0.2">
      <c r="C952" s="44"/>
      <c r="E952" s="42"/>
      <c r="F952" s="42"/>
      <c r="G952" s="42"/>
    </row>
    <row r="953" spans="3:7" x14ac:dyDescent="0.2">
      <c r="C953" s="44"/>
      <c r="E953" s="42"/>
      <c r="F953" s="42"/>
      <c r="G953" s="42"/>
    </row>
    <row r="954" spans="3:7" x14ac:dyDescent="0.2">
      <c r="C954" s="44"/>
      <c r="E954" s="42"/>
      <c r="F954" s="42"/>
      <c r="G954" s="42"/>
    </row>
    <row r="955" spans="3:7" x14ac:dyDescent="0.2">
      <c r="C955" s="44"/>
      <c r="E955" s="42"/>
      <c r="F955" s="42"/>
      <c r="G955" s="42"/>
    </row>
    <row r="956" spans="3:7" x14ac:dyDescent="0.2">
      <c r="C956" s="44"/>
      <c r="E956" s="42"/>
      <c r="F956" s="42"/>
      <c r="G956" s="42"/>
    </row>
    <row r="957" spans="3:7" x14ac:dyDescent="0.2">
      <c r="C957" s="44"/>
      <c r="E957" s="42"/>
      <c r="F957" s="42"/>
      <c r="G957" s="42"/>
    </row>
    <row r="958" spans="3:7" x14ac:dyDescent="0.2">
      <c r="C958" s="44"/>
      <c r="E958" s="42"/>
      <c r="F958" s="42"/>
      <c r="G958" s="42"/>
    </row>
    <row r="959" spans="3:7" x14ac:dyDescent="0.2">
      <c r="C959" s="44"/>
      <c r="E959" s="42"/>
      <c r="F959" s="42"/>
      <c r="G959" s="42"/>
    </row>
    <row r="960" spans="3:7" x14ac:dyDescent="0.2">
      <c r="C960" s="44"/>
      <c r="E960" s="42"/>
      <c r="F960" s="42"/>
      <c r="G960" s="42"/>
    </row>
    <row r="961" spans="3:7" x14ac:dyDescent="0.2">
      <c r="C961" s="44"/>
      <c r="E961" s="42"/>
      <c r="F961" s="42"/>
      <c r="G961" s="42"/>
    </row>
    <row r="962" spans="3:7" x14ac:dyDescent="0.2">
      <c r="C962" s="44"/>
      <c r="E962" s="42"/>
      <c r="F962" s="42"/>
      <c r="G962" s="42"/>
    </row>
    <row r="963" spans="3:7" x14ac:dyDescent="0.2">
      <c r="C963" s="44"/>
      <c r="E963" s="42"/>
      <c r="F963" s="42"/>
      <c r="G963" s="42"/>
    </row>
    <row r="964" spans="3:7" x14ac:dyDescent="0.2">
      <c r="C964" s="44"/>
      <c r="E964" s="42"/>
      <c r="F964" s="42"/>
      <c r="G964" s="42"/>
    </row>
    <row r="965" spans="3:7" x14ac:dyDescent="0.2">
      <c r="C965" s="44"/>
      <c r="E965" s="42"/>
      <c r="F965" s="42"/>
      <c r="G965" s="42"/>
    </row>
    <row r="966" spans="3:7" x14ac:dyDescent="0.2">
      <c r="C966" s="44"/>
      <c r="E966" s="42"/>
      <c r="F966" s="42"/>
      <c r="G966" s="42"/>
    </row>
    <row r="967" spans="3:7" x14ac:dyDescent="0.2">
      <c r="C967" s="44"/>
      <c r="E967" s="42"/>
      <c r="F967" s="42"/>
      <c r="G967" s="42"/>
    </row>
    <row r="968" spans="3:7" x14ac:dyDescent="0.2">
      <c r="C968" s="44"/>
      <c r="E968" s="42"/>
      <c r="F968" s="42"/>
      <c r="G968" s="42"/>
    </row>
    <row r="969" spans="3:7" x14ac:dyDescent="0.2">
      <c r="C969" s="44"/>
      <c r="E969" s="42"/>
      <c r="F969" s="42"/>
      <c r="G969" s="42"/>
    </row>
    <row r="970" spans="3:7" x14ac:dyDescent="0.2">
      <c r="C970" s="44"/>
      <c r="E970" s="42"/>
      <c r="F970" s="42"/>
      <c r="G970" s="42"/>
    </row>
    <row r="971" spans="3:7" x14ac:dyDescent="0.2">
      <c r="C971" s="44"/>
      <c r="E971" s="42"/>
      <c r="F971" s="42"/>
      <c r="G971" s="42"/>
    </row>
    <row r="972" spans="3:7" x14ac:dyDescent="0.2">
      <c r="C972" s="44"/>
      <c r="E972" s="42"/>
      <c r="F972" s="42"/>
      <c r="G972" s="42"/>
    </row>
    <row r="973" spans="3:7" x14ac:dyDescent="0.2">
      <c r="C973" s="44"/>
      <c r="E973" s="42"/>
      <c r="F973" s="42"/>
      <c r="G973" s="42"/>
    </row>
    <row r="974" spans="3:7" x14ac:dyDescent="0.2">
      <c r="C974" s="44"/>
      <c r="E974" s="42"/>
      <c r="F974" s="42"/>
      <c r="G974" s="42"/>
    </row>
    <row r="975" spans="3:7" x14ac:dyDescent="0.2">
      <c r="C975" s="44"/>
      <c r="E975" s="42"/>
      <c r="F975" s="42"/>
      <c r="G975" s="42"/>
    </row>
    <row r="976" spans="3:7" x14ac:dyDescent="0.2">
      <c r="C976" s="44"/>
      <c r="E976" s="42"/>
      <c r="F976" s="42"/>
      <c r="G976" s="42"/>
    </row>
    <row r="977" spans="3:7" x14ac:dyDescent="0.2">
      <c r="C977" s="44"/>
      <c r="E977" s="42"/>
      <c r="F977" s="42"/>
      <c r="G977" s="42"/>
    </row>
    <row r="978" spans="3:7" x14ac:dyDescent="0.2">
      <c r="C978" s="44"/>
      <c r="E978" s="42"/>
      <c r="F978" s="42"/>
      <c r="G978" s="42"/>
    </row>
    <row r="979" spans="3:7" x14ac:dyDescent="0.2">
      <c r="C979" s="44"/>
      <c r="E979" s="42"/>
      <c r="F979" s="42"/>
      <c r="G979" s="42"/>
    </row>
    <row r="980" spans="3:7" x14ac:dyDescent="0.2">
      <c r="C980" s="44"/>
      <c r="E980" s="42"/>
      <c r="F980" s="42"/>
      <c r="G980" s="42"/>
    </row>
    <row r="981" spans="3:7" x14ac:dyDescent="0.2">
      <c r="C981" s="44"/>
      <c r="E981" s="42"/>
      <c r="F981" s="42"/>
      <c r="G981" s="42"/>
    </row>
    <row r="982" spans="3:7" x14ac:dyDescent="0.2">
      <c r="C982" s="44"/>
      <c r="E982" s="42"/>
      <c r="F982" s="42"/>
      <c r="G982" s="42"/>
    </row>
    <row r="983" spans="3:7" x14ac:dyDescent="0.2">
      <c r="C983" s="44"/>
      <c r="E983" s="42"/>
      <c r="F983" s="42"/>
      <c r="G983" s="42"/>
    </row>
    <row r="984" spans="3:7" x14ac:dyDescent="0.2">
      <c r="C984" s="44"/>
      <c r="E984" s="42"/>
      <c r="F984" s="42"/>
      <c r="G984" s="42"/>
    </row>
    <row r="985" spans="3:7" x14ac:dyDescent="0.2">
      <c r="C985" s="44"/>
      <c r="E985" s="42"/>
      <c r="F985" s="42"/>
      <c r="G985" s="42"/>
    </row>
    <row r="986" spans="3:7" x14ac:dyDescent="0.2">
      <c r="C986" s="44"/>
      <c r="E986" s="42"/>
      <c r="F986" s="42"/>
      <c r="G986" s="42"/>
    </row>
    <row r="987" spans="3:7" x14ac:dyDescent="0.2">
      <c r="C987" s="44"/>
      <c r="E987" s="42"/>
      <c r="F987" s="42"/>
      <c r="G987" s="42"/>
    </row>
    <row r="988" spans="3:7" x14ac:dyDescent="0.2">
      <c r="C988" s="44"/>
      <c r="E988" s="42"/>
      <c r="F988" s="42"/>
      <c r="G988" s="42"/>
    </row>
    <row r="989" spans="3:7" x14ac:dyDescent="0.2">
      <c r="C989" s="44"/>
      <c r="E989" s="42"/>
      <c r="F989" s="42"/>
      <c r="G989" s="42"/>
    </row>
    <row r="990" spans="3:7" x14ac:dyDescent="0.2">
      <c r="C990" s="44"/>
      <c r="E990" s="42"/>
      <c r="F990" s="42"/>
      <c r="G990" s="42"/>
    </row>
    <row r="991" spans="3:7" x14ac:dyDescent="0.2">
      <c r="C991" s="44"/>
      <c r="E991" s="42"/>
      <c r="F991" s="42"/>
      <c r="G991" s="42"/>
    </row>
    <row r="992" spans="3:7" x14ac:dyDescent="0.2">
      <c r="C992" s="44"/>
      <c r="E992" s="42"/>
      <c r="F992" s="42"/>
      <c r="G992" s="42"/>
    </row>
    <row r="993" spans="3:7" x14ac:dyDescent="0.2">
      <c r="C993" s="44"/>
      <c r="E993" s="42"/>
      <c r="F993" s="42"/>
      <c r="G993" s="42"/>
    </row>
    <row r="994" spans="3:7" x14ac:dyDescent="0.2">
      <c r="C994" s="44"/>
      <c r="E994" s="42"/>
      <c r="F994" s="42"/>
      <c r="G994" s="42"/>
    </row>
    <row r="995" spans="3:7" x14ac:dyDescent="0.2">
      <c r="C995" s="44"/>
      <c r="E995" s="42"/>
      <c r="F995" s="42"/>
      <c r="G995" s="42"/>
    </row>
    <row r="996" spans="3:7" x14ac:dyDescent="0.2">
      <c r="C996" s="44"/>
      <c r="E996" s="42"/>
      <c r="F996" s="42"/>
      <c r="G996" s="42"/>
    </row>
    <row r="997" spans="3:7" x14ac:dyDescent="0.2">
      <c r="C997" s="44"/>
      <c r="E997" s="42"/>
      <c r="F997" s="42"/>
      <c r="G997" s="42"/>
    </row>
    <row r="998" spans="3:7" x14ac:dyDescent="0.2">
      <c r="C998" s="44"/>
      <c r="E998" s="42"/>
      <c r="F998" s="42"/>
      <c r="G998" s="42"/>
    </row>
    <row r="999" spans="3:7" x14ac:dyDescent="0.2">
      <c r="C999" s="44"/>
      <c r="E999" s="42"/>
      <c r="F999" s="42"/>
      <c r="G999" s="42"/>
    </row>
    <row r="1000" spans="3:7" x14ac:dyDescent="0.2">
      <c r="C1000" s="44"/>
      <c r="E1000" s="42"/>
      <c r="F1000" s="42"/>
      <c r="G1000" s="42"/>
    </row>
    <row r="1001" spans="3:7" x14ac:dyDescent="0.2">
      <c r="C1001" s="44"/>
      <c r="E1001" s="42"/>
      <c r="F1001" s="42"/>
      <c r="G1001" s="42"/>
    </row>
    <row r="1002" spans="3:7" x14ac:dyDescent="0.2">
      <c r="C1002" s="44"/>
      <c r="E1002" s="42"/>
      <c r="F1002" s="42"/>
      <c r="G1002" s="42"/>
    </row>
    <row r="1003" spans="3:7" x14ac:dyDescent="0.2">
      <c r="C1003" s="44"/>
      <c r="E1003" s="42"/>
      <c r="F1003" s="42"/>
      <c r="G1003" s="42"/>
    </row>
    <row r="1004" spans="3:7" x14ac:dyDescent="0.2">
      <c r="C1004" s="44"/>
      <c r="E1004" s="42"/>
      <c r="F1004" s="42"/>
      <c r="G1004" s="42"/>
    </row>
    <row r="1005" spans="3:7" x14ac:dyDescent="0.2">
      <c r="C1005" s="44"/>
      <c r="E1005" s="42"/>
      <c r="F1005" s="42"/>
      <c r="G1005" s="42"/>
    </row>
    <row r="1006" spans="3:7" x14ac:dyDescent="0.2">
      <c r="C1006" s="44"/>
      <c r="E1006" s="42"/>
      <c r="F1006" s="42"/>
      <c r="G1006" s="42"/>
    </row>
    <row r="1007" spans="3:7" x14ac:dyDescent="0.2">
      <c r="C1007" s="44"/>
      <c r="E1007" s="42"/>
      <c r="F1007" s="42"/>
      <c r="G1007" s="42"/>
    </row>
    <row r="1008" spans="3:7" x14ac:dyDescent="0.2">
      <c r="C1008" s="44"/>
      <c r="E1008" s="42"/>
      <c r="F1008" s="42"/>
      <c r="G1008" s="42"/>
    </row>
    <row r="1009" spans="3:7" x14ac:dyDescent="0.2">
      <c r="C1009" s="44"/>
      <c r="E1009" s="42"/>
      <c r="F1009" s="42"/>
      <c r="G1009" s="42"/>
    </row>
    <row r="1010" spans="3:7" x14ac:dyDescent="0.2">
      <c r="C1010" s="44"/>
      <c r="E1010" s="42"/>
      <c r="F1010" s="42"/>
      <c r="G1010" s="42"/>
    </row>
    <row r="1011" spans="3:7" x14ac:dyDescent="0.2">
      <c r="C1011" s="44"/>
      <c r="E1011" s="42"/>
      <c r="F1011" s="42"/>
      <c r="G1011" s="42"/>
    </row>
    <row r="1012" spans="3:7" x14ac:dyDescent="0.2">
      <c r="C1012" s="44"/>
      <c r="E1012" s="42"/>
      <c r="F1012" s="42"/>
      <c r="G1012" s="42"/>
    </row>
    <row r="1013" spans="3:7" x14ac:dyDescent="0.2">
      <c r="C1013" s="44"/>
      <c r="E1013" s="42"/>
      <c r="F1013" s="42"/>
      <c r="G1013" s="42"/>
    </row>
    <row r="1014" spans="3:7" x14ac:dyDescent="0.2">
      <c r="C1014" s="44"/>
      <c r="E1014" s="42"/>
      <c r="F1014" s="42"/>
      <c r="G1014" s="42"/>
    </row>
    <row r="1015" spans="3:7" x14ac:dyDescent="0.2">
      <c r="C1015" s="44"/>
      <c r="E1015" s="42"/>
      <c r="F1015" s="42"/>
      <c r="G1015" s="42"/>
    </row>
    <row r="1016" spans="3:7" x14ac:dyDescent="0.2">
      <c r="C1016" s="44"/>
      <c r="E1016" s="42"/>
      <c r="F1016" s="42"/>
      <c r="G1016" s="42"/>
    </row>
    <row r="1017" spans="3:7" x14ac:dyDescent="0.2">
      <c r="C1017" s="44"/>
      <c r="E1017" s="42"/>
      <c r="F1017" s="42"/>
      <c r="G1017" s="42"/>
    </row>
    <row r="1018" spans="3:7" x14ac:dyDescent="0.2">
      <c r="C1018" s="44"/>
      <c r="E1018" s="42"/>
      <c r="F1018" s="42"/>
      <c r="G1018" s="42"/>
    </row>
    <row r="1019" spans="3:7" x14ac:dyDescent="0.2">
      <c r="C1019" s="44"/>
      <c r="E1019" s="42"/>
      <c r="F1019" s="42"/>
      <c r="G1019" s="42"/>
    </row>
    <row r="1020" spans="3:7" x14ac:dyDescent="0.2">
      <c r="C1020" s="44"/>
      <c r="E1020" s="42"/>
      <c r="F1020" s="42"/>
      <c r="G1020" s="42"/>
    </row>
    <row r="1021" spans="3:7" x14ac:dyDescent="0.2">
      <c r="C1021" s="44"/>
      <c r="E1021" s="42"/>
      <c r="F1021" s="42"/>
      <c r="G1021" s="42"/>
    </row>
    <row r="1022" spans="3:7" x14ac:dyDescent="0.2">
      <c r="C1022" s="44"/>
      <c r="E1022" s="42"/>
      <c r="F1022" s="42"/>
      <c r="G1022" s="42"/>
    </row>
    <row r="1023" spans="3:7" x14ac:dyDescent="0.2">
      <c r="C1023" s="44"/>
      <c r="E1023" s="42"/>
      <c r="F1023" s="42"/>
      <c r="G1023" s="42"/>
    </row>
    <row r="1024" spans="3:7" x14ac:dyDescent="0.2">
      <c r="C1024" s="44"/>
      <c r="E1024" s="42"/>
      <c r="F1024" s="42"/>
      <c r="G1024" s="42"/>
    </row>
    <row r="1025" spans="3:7" x14ac:dyDescent="0.2">
      <c r="C1025" s="44"/>
      <c r="E1025" s="42"/>
      <c r="F1025" s="42"/>
      <c r="G1025" s="42"/>
    </row>
    <row r="1026" spans="3:7" x14ac:dyDescent="0.2">
      <c r="C1026" s="44"/>
      <c r="E1026" s="42"/>
      <c r="F1026" s="42"/>
      <c r="G1026" s="42"/>
    </row>
    <row r="1027" spans="3:7" x14ac:dyDescent="0.2">
      <c r="C1027" s="44"/>
      <c r="E1027" s="42"/>
      <c r="F1027" s="42"/>
      <c r="G1027" s="42"/>
    </row>
    <row r="1028" spans="3:7" x14ac:dyDescent="0.2">
      <c r="C1028" s="44"/>
      <c r="E1028" s="42"/>
      <c r="F1028" s="42"/>
      <c r="G1028" s="42"/>
    </row>
    <row r="1029" spans="3:7" x14ac:dyDescent="0.2">
      <c r="C1029" s="44"/>
      <c r="E1029" s="42"/>
      <c r="F1029" s="42"/>
      <c r="G1029" s="42"/>
    </row>
    <row r="1030" spans="3:7" x14ac:dyDescent="0.2">
      <c r="C1030" s="44"/>
      <c r="E1030" s="42"/>
      <c r="F1030" s="42"/>
      <c r="G1030" s="42"/>
    </row>
    <row r="1031" spans="3:7" x14ac:dyDescent="0.2">
      <c r="C1031" s="44"/>
      <c r="E1031" s="42"/>
      <c r="F1031" s="42"/>
      <c r="G1031" s="42"/>
    </row>
    <row r="1032" spans="3:7" x14ac:dyDescent="0.2">
      <c r="C1032" s="44"/>
      <c r="E1032" s="42"/>
      <c r="F1032" s="42"/>
      <c r="G1032" s="42"/>
    </row>
    <row r="1033" spans="3:7" x14ac:dyDescent="0.2">
      <c r="C1033" s="44"/>
      <c r="E1033" s="42"/>
      <c r="F1033" s="42"/>
      <c r="G1033" s="42"/>
    </row>
    <row r="1034" spans="3:7" x14ac:dyDescent="0.2">
      <c r="C1034" s="44"/>
      <c r="E1034" s="42"/>
      <c r="F1034" s="42"/>
      <c r="G1034" s="42"/>
    </row>
    <row r="1035" spans="3:7" x14ac:dyDescent="0.2">
      <c r="C1035" s="44"/>
      <c r="E1035" s="42"/>
      <c r="F1035" s="42"/>
      <c r="G1035" s="42"/>
    </row>
    <row r="1036" spans="3:7" x14ac:dyDescent="0.2">
      <c r="C1036" s="44"/>
      <c r="E1036" s="42"/>
      <c r="F1036" s="42"/>
      <c r="G1036" s="42"/>
    </row>
    <row r="1037" spans="3:7" x14ac:dyDescent="0.2">
      <c r="C1037" s="44"/>
      <c r="E1037" s="42"/>
      <c r="F1037" s="42"/>
      <c r="G1037" s="42"/>
    </row>
    <row r="1038" spans="3:7" x14ac:dyDescent="0.2">
      <c r="C1038" s="44"/>
      <c r="E1038" s="42"/>
      <c r="F1038" s="42"/>
      <c r="G1038" s="42"/>
    </row>
    <row r="1039" spans="3:7" x14ac:dyDescent="0.2">
      <c r="C1039" s="44"/>
      <c r="E1039" s="42"/>
      <c r="F1039" s="42"/>
      <c r="G1039" s="42"/>
    </row>
    <row r="1040" spans="3:7" x14ac:dyDescent="0.2">
      <c r="C1040" s="44"/>
      <c r="E1040" s="42"/>
      <c r="F1040" s="42"/>
      <c r="G1040" s="42"/>
    </row>
    <row r="1041" spans="3:7" x14ac:dyDescent="0.2">
      <c r="C1041" s="44"/>
      <c r="E1041" s="42"/>
      <c r="F1041" s="42"/>
      <c r="G1041" s="42"/>
    </row>
    <row r="1042" spans="3:7" x14ac:dyDescent="0.2">
      <c r="C1042" s="44"/>
      <c r="E1042" s="42"/>
      <c r="F1042" s="42"/>
      <c r="G1042" s="42"/>
    </row>
    <row r="1043" spans="3:7" x14ac:dyDescent="0.2">
      <c r="C1043" s="44"/>
      <c r="E1043" s="42"/>
      <c r="F1043" s="42"/>
      <c r="G1043" s="42"/>
    </row>
    <row r="1044" spans="3:7" x14ac:dyDescent="0.2">
      <c r="C1044" s="44"/>
      <c r="E1044" s="42"/>
      <c r="F1044" s="42"/>
      <c r="G1044" s="42"/>
    </row>
    <row r="1045" spans="3:7" x14ac:dyDescent="0.2">
      <c r="C1045" s="44"/>
      <c r="E1045" s="42"/>
      <c r="F1045" s="42"/>
      <c r="G1045" s="42"/>
    </row>
    <row r="1046" spans="3:7" x14ac:dyDescent="0.2">
      <c r="C1046" s="44"/>
      <c r="E1046" s="42"/>
      <c r="F1046" s="42"/>
      <c r="G1046" s="42"/>
    </row>
    <row r="1047" spans="3:7" x14ac:dyDescent="0.2">
      <c r="C1047" s="44"/>
      <c r="E1047" s="42"/>
      <c r="F1047" s="42"/>
      <c r="G1047" s="42"/>
    </row>
    <row r="1048" spans="3:7" x14ac:dyDescent="0.2">
      <c r="C1048" s="44"/>
      <c r="E1048" s="42"/>
      <c r="F1048" s="42"/>
      <c r="G1048" s="42"/>
    </row>
    <row r="1049" spans="3:7" x14ac:dyDescent="0.2">
      <c r="C1049" s="44"/>
      <c r="E1049" s="42"/>
      <c r="F1049" s="42"/>
      <c r="G1049" s="42"/>
    </row>
    <row r="1050" spans="3:7" x14ac:dyDescent="0.2">
      <c r="C1050" s="44"/>
      <c r="E1050" s="42"/>
      <c r="F1050" s="42"/>
      <c r="G1050" s="42"/>
    </row>
    <row r="1051" spans="3:7" x14ac:dyDescent="0.2">
      <c r="C1051" s="44"/>
      <c r="E1051" s="42"/>
      <c r="F1051" s="42"/>
      <c r="G1051" s="42"/>
    </row>
    <row r="1052" spans="3:7" x14ac:dyDescent="0.2">
      <c r="C1052" s="44"/>
      <c r="E1052" s="42"/>
      <c r="F1052" s="42"/>
      <c r="G1052" s="42"/>
    </row>
    <row r="1053" spans="3:7" x14ac:dyDescent="0.2">
      <c r="C1053" s="44"/>
      <c r="E1053" s="42"/>
      <c r="F1053" s="42"/>
      <c r="G1053" s="42"/>
    </row>
    <row r="1054" spans="3:7" x14ac:dyDescent="0.2">
      <c r="C1054" s="44"/>
      <c r="E1054" s="42"/>
      <c r="F1054" s="42"/>
      <c r="G1054" s="42"/>
    </row>
    <row r="1055" spans="3:7" x14ac:dyDescent="0.2">
      <c r="C1055" s="44"/>
      <c r="E1055" s="42"/>
      <c r="F1055" s="42"/>
      <c r="G1055" s="42"/>
    </row>
    <row r="1056" spans="3:7" x14ac:dyDescent="0.2">
      <c r="C1056" s="44"/>
      <c r="E1056" s="42"/>
      <c r="F1056" s="42"/>
      <c r="G1056" s="42"/>
    </row>
    <row r="1057" spans="3:7" x14ac:dyDescent="0.2">
      <c r="C1057" s="44"/>
      <c r="E1057" s="42"/>
      <c r="F1057" s="42"/>
      <c r="G1057" s="42"/>
    </row>
    <row r="1058" spans="3:7" x14ac:dyDescent="0.2">
      <c r="C1058" s="44"/>
      <c r="E1058" s="42"/>
      <c r="F1058" s="42"/>
      <c r="G1058" s="42"/>
    </row>
    <row r="1059" spans="3:7" x14ac:dyDescent="0.2">
      <c r="C1059" s="44"/>
      <c r="E1059" s="42"/>
      <c r="F1059" s="42"/>
      <c r="G1059" s="42"/>
    </row>
    <row r="1060" spans="3:7" x14ac:dyDescent="0.2">
      <c r="C1060" s="44"/>
      <c r="E1060" s="42"/>
      <c r="F1060" s="42"/>
      <c r="G1060" s="42"/>
    </row>
    <row r="1061" spans="3:7" x14ac:dyDescent="0.2">
      <c r="C1061" s="44"/>
      <c r="E1061" s="42"/>
      <c r="F1061" s="42"/>
      <c r="G1061" s="42"/>
    </row>
    <row r="1062" spans="3:7" x14ac:dyDescent="0.2">
      <c r="C1062" s="44"/>
      <c r="E1062" s="42"/>
      <c r="F1062" s="42"/>
      <c r="G1062" s="42"/>
    </row>
    <row r="1063" spans="3:7" x14ac:dyDescent="0.2">
      <c r="C1063" s="44"/>
      <c r="E1063" s="42"/>
      <c r="F1063" s="42"/>
      <c r="G1063" s="42"/>
    </row>
    <row r="1064" spans="3:7" x14ac:dyDescent="0.2">
      <c r="C1064" s="44"/>
      <c r="E1064" s="42"/>
      <c r="F1064" s="42"/>
      <c r="G1064" s="42"/>
    </row>
    <row r="1065" spans="3:7" x14ac:dyDescent="0.2">
      <c r="C1065" s="44"/>
      <c r="E1065" s="42"/>
      <c r="F1065" s="42"/>
      <c r="G1065" s="42"/>
    </row>
    <row r="1066" spans="3:7" x14ac:dyDescent="0.2">
      <c r="C1066" s="44"/>
      <c r="E1066" s="42"/>
      <c r="F1066" s="42"/>
      <c r="G1066" s="42"/>
    </row>
    <row r="1067" spans="3:7" x14ac:dyDescent="0.2">
      <c r="C1067" s="44"/>
      <c r="E1067" s="42"/>
      <c r="F1067" s="42"/>
      <c r="G1067" s="42"/>
    </row>
    <row r="1068" spans="3:7" x14ac:dyDescent="0.2">
      <c r="C1068" s="44"/>
      <c r="E1068" s="42"/>
      <c r="F1068" s="42"/>
      <c r="G1068" s="42"/>
    </row>
    <row r="1069" spans="3:7" x14ac:dyDescent="0.2">
      <c r="C1069" s="44"/>
      <c r="E1069" s="42"/>
      <c r="F1069" s="42"/>
      <c r="G1069" s="42"/>
    </row>
    <row r="1070" spans="3:7" x14ac:dyDescent="0.2">
      <c r="C1070" s="44"/>
      <c r="E1070" s="42"/>
      <c r="F1070" s="42"/>
      <c r="G1070" s="42"/>
    </row>
    <row r="1071" spans="3:7" x14ac:dyDescent="0.2">
      <c r="C1071" s="44"/>
      <c r="E1071" s="42"/>
      <c r="F1071" s="42"/>
      <c r="G1071" s="42"/>
    </row>
    <row r="1072" spans="3:7" x14ac:dyDescent="0.2">
      <c r="C1072" s="44"/>
      <c r="E1072" s="42"/>
      <c r="F1072" s="42"/>
      <c r="G1072" s="42"/>
    </row>
    <row r="1073" spans="3:7" x14ac:dyDescent="0.2">
      <c r="C1073" s="44"/>
      <c r="E1073" s="42"/>
      <c r="F1073" s="42"/>
      <c r="G1073" s="42"/>
    </row>
    <row r="1074" spans="3:7" x14ac:dyDescent="0.2">
      <c r="C1074" s="44"/>
      <c r="E1074" s="42"/>
      <c r="F1074" s="42"/>
      <c r="G1074" s="42"/>
    </row>
    <row r="1075" spans="3:7" x14ac:dyDescent="0.2">
      <c r="C1075" s="44"/>
      <c r="E1075" s="42"/>
      <c r="F1075" s="42"/>
      <c r="G1075" s="42"/>
    </row>
    <row r="1076" spans="3:7" x14ac:dyDescent="0.2">
      <c r="C1076" s="44"/>
      <c r="E1076" s="42"/>
      <c r="F1076" s="42"/>
      <c r="G1076" s="42"/>
    </row>
    <row r="1077" spans="3:7" x14ac:dyDescent="0.2">
      <c r="C1077" s="44"/>
      <c r="E1077" s="42"/>
      <c r="F1077" s="42"/>
      <c r="G1077" s="42"/>
    </row>
    <row r="1078" spans="3:7" x14ac:dyDescent="0.2">
      <c r="C1078" s="44"/>
      <c r="E1078" s="42"/>
      <c r="F1078" s="42"/>
      <c r="G1078" s="42"/>
    </row>
    <row r="1079" spans="3:7" x14ac:dyDescent="0.2">
      <c r="C1079" s="44"/>
      <c r="E1079" s="42"/>
      <c r="F1079" s="42"/>
      <c r="G1079" s="42"/>
    </row>
    <row r="1080" spans="3:7" x14ac:dyDescent="0.2">
      <c r="C1080" s="44"/>
      <c r="E1080" s="42"/>
      <c r="F1080" s="42"/>
      <c r="G1080" s="42"/>
    </row>
    <row r="1081" spans="3:7" x14ac:dyDescent="0.2">
      <c r="C1081" s="44"/>
      <c r="E1081" s="42"/>
      <c r="F1081" s="42"/>
      <c r="G1081" s="42"/>
    </row>
    <row r="1082" spans="3:7" x14ac:dyDescent="0.2">
      <c r="C1082" s="44"/>
      <c r="E1082" s="42"/>
      <c r="F1082" s="42"/>
      <c r="G1082" s="42"/>
    </row>
    <row r="1083" spans="3:7" x14ac:dyDescent="0.2">
      <c r="C1083" s="44"/>
      <c r="E1083" s="42"/>
      <c r="F1083" s="42"/>
      <c r="G1083" s="42"/>
    </row>
    <row r="1084" spans="3:7" x14ac:dyDescent="0.2">
      <c r="C1084" s="44"/>
      <c r="E1084" s="42"/>
      <c r="F1084" s="42"/>
      <c r="G1084" s="42"/>
    </row>
    <row r="1085" spans="3:7" x14ac:dyDescent="0.2">
      <c r="C1085" s="44"/>
      <c r="E1085" s="42"/>
      <c r="F1085" s="42"/>
      <c r="G1085" s="42"/>
    </row>
    <row r="1086" spans="3:7" x14ac:dyDescent="0.2">
      <c r="C1086" s="44"/>
      <c r="E1086" s="42"/>
      <c r="F1086" s="42"/>
      <c r="G1086" s="42"/>
    </row>
    <row r="1087" spans="3:7" x14ac:dyDescent="0.2">
      <c r="C1087" s="44"/>
      <c r="E1087" s="42"/>
      <c r="F1087" s="42"/>
      <c r="G1087" s="42"/>
    </row>
    <row r="1088" spans="3:7" x14ac:dyDescent="0.2">
      <c r="C1088" s="44"/>
      <c r="E1088" s="42"/>
      <c r="F1088" s="42"/>
      <c r="G1088" s="42"/>
    </row>
    <row r="1089" spans="3:7" x14ac:dyDescent="0.2">
      <c r="C1089" s="44"/>
      <c r="E1089" s="42"/>
      <c r="F1089" s="42"/>
      <c r="G1089" s="42"/>
    </row>
    <row r="1090" spans="3:7" x14ac:dyDescent="0.2">
      <c r="C1090" s="44"/>
      <c r="E1090" s="42"/>
      <c r="F1090" s="42"/>
      <c r="G1090" s="42"/>
    </row>
    <row r="1091" spans="3:7" x14ac:dyDescent="0.2">
      <c r="C1091" s="44"/>
      <c r="E1091" s="42"/>
      <c r="F1091" s="42"/>
      <c r="G1091" s="42"/>
    </row>
    <row r="1092" spans="3:7" x14ac:dyDescent="0.2">
      <c r="C1092" s="44"/>
      <c r="E1092" s="42"/>
      <c r="F1092" s="42"/>
      <c r="G1092" s="42"/>
    </row>
    <row r="1093" spans="3:7" x14ac:dyDescent="0.2">
      <c r="C1093" s="44"/>
      <c r="E1093" s="42"/>
      <c r="F1093" s="42"/>
      <c r="G1093" s="42"/>
    </row>
    <row r="1094" spans="3:7" x14ac:dyDescent="0.2">
      <c r="C1094" s="44"/>
      <c r="E1094" s="42"/>
      <c r="F1094" s="42"/>
      <c r="G1094" s="42"/>
    </row>
    <row r="1095" spans="3:7" x14ac:dyDescent="0.2">
      <c r="C1095" s="44"/>
      <c r="E1095" s="42"/>
      <c r="F1095" s="42"/>
      <c r="G1095" s="42"/>
    </row>
    <row r="1096" spans="3:7" x14ac:dyDescent="0.2">
      <c r="C1096" s="44"/>
      <c r="E1096" s="42"/>
      <c r="F1096" s="42"/>
      <c r="G1096" s="42"/>
    </row>
    <row r="1097" spans="3:7" x14ac:dyDescent="0.2">
      <c r="C1097" s="44"/>
      <c r="E1097" s="42"/>
      <c r="F1097" s="42"/>
      <c r="G1097" s="42"/>
    </row>
    <row r="1098" spans="3:7" x14ac:dyDescent="0.2">
      <c r="C1098" s="44"/>
      <c r="E1098" s="42"/>
      <c r="F1098" s="42"/>
      <c r="G1098" s="42"/>
    </row>
    <row r="1099" spans="3:7" x14ac:dyDescent="0.2">
      <c r="C1099" s="44"/>
      <c r="E1099" s="42"/>
      <c r="F1099" s="42"/>
      <c r="G1099" s="42"/>
    </row>
    <row r="1100" spans="3:7" x14ac:dyDescent="0.2">
      <c r="C1100" s="44"/>
      <c r="E1100" s="42"/>
      <c r="F1100" s="42"/>
      <c r="G1100" s="42"/>
    </row>
    <row r="1101" spans="3:7" x14ac:dyDescent="0.2">
      <c r="C1101" s="44"/>
      <c r="E1101" s="42"/>
      <c r="F1101" s="42"/>
      <c r="G1101" s="42"/>
    </row>
    <row r="1102" spans="3:7" x14ac:dyDescent="0.2">
      <c r="C1102" s="44"/>
      <c r="E1102" s="42"/>
      <c r="F1102" s="42"/>
      <c r="G1102" s="42"/>
    </row>
    <row r="1103" spans="3:7" x14ac:dyDescent="0.2">
      <c r="C1103" s="44"/>
      <c r="E1103" s="42"/>
      <c r="F1103" s="42"/>
      <c r="G1103" s="42"/>
    </row>
    <row r="1104" spans="3:7" x14ac:dyDescent="0.2">
      <c r="C1104" s="44"/>
      <c r="E1104" s="42"/>
      <c r="F1104" s="42"/>
      <c r="G1104" s="42"/>
    </row>
    <row r="1105" spans="3:7" x14ac:dyDescent="0.2">
      <c r="C1105" s="44"/>
      <c r="E1105" s="42"/>
      <c r="F1105" s="42"/>
      <c r="G1105" s="42"/>
    </row>
    <row r="1106" spans="3:7" x14ac:dyDescent="0.2">
      <c r="C1106" s="44"/>
      <c r="E1106" s="42"/>
      <c r="F1106" s="42"/>
      <c r="G1106" s="42"/>
    </row>
    <row r="1107" spans="3:7" x14ac:dyDescent="0.2">
      <c r="C1107" s="44"/>
      <c r="E1107" s="42"/>
      <c r="F1107" s="42"/>
      <c r="G1107" s="42"/>
    </row>
    <row r="1108" spans="3:7" x14ac:dyDescent="0.2">
      <c r="C1108" s="44"/>
      <c r="E1108" s="42"/>
      <c r="F1108" s="42"/>
      <c r="G1108" s="42"/>
    </row>
    <row r="1109" spans="3:7" x14ac:dyDescent="0.2">
      <c r="C1109" s="44"/>
      <c r="E1109" s="42"/>
      <c r="F1109" s="42"/>
      <c r="G1109" s="42"/>
    </row>
    <row r="1110" spans="3:7" x14ac:dyDescent="0.2">
      <c r="C1110" s="44"/>
      <c r="E1110" s="42"/>
      <c r="F1110" s="42"/>
      <c r="G1110" s="42"/>
    </row>
    <row r="1111" spans="3:7" x14ac:dyDescent="0.2">
      <c r="C1111" s="44"/>
      <c r="E1111" s="42"/>
      <c r="F1111" s="42"/>
      <c r="G1111" s="42"/>
    </row>
    <row r="1112" spans="3:7" x14ac:dyDescent="0.2">
      <c r="C1112" s="44"/>
      <c r="E1112" s="42"/>
      <c r="F1112" s="42"/>
      <c r="G1112" s="42"/>
    </row>
    <row r="1113" spans="3:7" x14ac:dyDescent="0.2">
      <c r="C1113" s="44"/>
      <c r="E1113" s="42"/>
      <c r="F1113" s="42"/>
      <c r="G1113" s="42"/>
    </row>
    <row r="1114" spans="3:7" x14ac:dyDescent="0.2">
      <c r="C1114" s="44"/>
      <c r="E1114" s="42"/>
      <c r="F1114" s="42"/>
      <c r="G1114" s="42"/>
    </row>
    <row r="1115" spans="3:7" x14ac:dyDescent="0.2">
      <c r="C1115" s="44"/>
      <c r="E1115" s="42"/>
      <c r="F1115" s="42"/>
      <c r="G1115" s="42"/>
    </row>
    <row r="1116" spans="3:7" x14ac:dyDescent="0.2">
      <c r="C1116" s="44"/>
      <c r="E1116" s="42"/>
      <c r="F1116" s="42"/>
      <c r="G1116" s="42"/>
    </row>
    <row r="1117" spans="3:7" x14ac:dyDescent="0.2">
      <c r="C1117" s="44"/>
      <c r="E1117" s="42"/>
      <c r="F1117" s="42"/>
      <c r="G1117" s="42"/>
    </row>
    <row r="1118" spans="3:7" x14ac:dyDescent="0.2">
      <c r="C1118" s="44"/>
      <c r="E1118" s="42"/>
      <c r="F1118" s="42"/>
      <c r="G1118" s="42"/>
    </row>
    <row r="1119" spans="3:7" x14ac:dyDescent="0.2">
      <c r="C1119" s="44"/>
      <c r="E1119" s="42"/>
      <c r="F1119" s="42"/>
      <c r="G1119" s="42"/>
    </row>
    <row r="1120" spans="3:7" x14ac:dyDescent="0.2">
      <c r="C1120" s="44"/>
      <c r="E1120" s="42"/>
      <c r="F1120" s="42"/>
      <c r="G1120" s="42"/>
    </row>
    <row r="1121" spans="3:7" x14ac:dyDescent="0.2">
      <c r="C1121" s="44"/>
      <c r="E1121" s="42"/>
      <c r="F1121" s="42"/>
      <c r="G1121" s="42"/>
    </row>
    <row r="1122" spans="3:7" x14ac:dyDescent="0.2">
      <c r="C1122" s="44"/>
      <c r="E1122" s="42"/>
      <c r="F1122" s="42"/>
      <c r="G1122" s="42"/>
    </row>
    <row r="1123" spans="3:7" x14ac:dyDescent="0.2">
      <c r="C1123" s="44"/>
      <c r="E1123" s="42"/>
      <c r="F1123" s="42"/>
      <c r="G1123" s="42"/>
    </row>
    <row r="1124" spans="3:7" x14ac:dyDescent="0.2">
      <c r="C1124" s="44"/>
      <c r="E1124" s="42"/>
      <c r="F1124" s="42"/>
      <c r="G1124" s="42"/>
    </row>
    <row r="1125" spans="3:7" x14ac:dyDescent="0.2">
      <c r="C1125" s="44"/>
      <c r="E1125" s="42"/>
      <c r="F1125" s="42"/>
      <c r="G1125" s="42"/>
    </row>
    <row r="1126" spans="3:7" x14ac:dyDescent="0.2">
      <c r="C1126" s="44"/>
      <c r="E1126" s="42"/>
      <c r="F1126" s="42"/>
      <c r="G1126" s="42"/>
    </row>
    <row r="1127" spans="3:7" x14ac:dyDescent="0.2">
      <c r="C1127" s="44"/>
      <c r="E1127" s="42"/>
      <c r="F1127" s="42"/>
      <c r="G1127" s="42"/>
    </row>
    <row r="1128" spans="3:7" x14ac:dyDescent="0.2">
      <c r="C1128" s="44"/>
      <c r="E1128" s="42"/>
      <c r="F1128" s="42"/>
      <c r="G1128" s="42"/>
    </row>
    <row r="1129" spans="3:7" x14ac:dyDescent="0.2">
      <c r="C1129" s="44"/>
      <c r="E1129" s="42"/>
      <c r="F1129" s="42"/>
      <c r="G1129" s="42"/>
    </row>
    <row r="1130" spans="3:7" x14ac:dyDescent="0.2">
      <c r="C1130" s="44"/>
      <c r="E1130" s="42"/>
      <c r="F1130" s="42"/>
      <c r="G1130" s="42"/>
    </row>
    <row r="1131" spans="3:7" x14ac:dyDescent="0.2">
      <c r="C1131" s="44"/>
      <c r="E1131" s="42"/>
      <c r="F1131" s="42"/>
      <c r="G1131" s="42"/>
    </row>
    <row r="1132" spans="3:7" x14ac:dyDescent="0.2">
      <c r="C1132" s="44"/>
      <c r="E1132" s="42"/>
      <c r="F1132" s="42"/>
      <c r="G1132" s="42"/>
    </row>
    <row r="1133" spans="3:7" x14ac:dyDescent="0.2">
      <c r="C1133" s="44"/>
      <c r="E1133" s="42"/>
      <c r="F1133" s="42"/>
      <c r="G1133" s="42"/>
    </row>
    <row r="1134" spans="3:7" x14ac:dyDescent="0.2">
      <c r="C1134" s="44"/>
      <c r="E1134" s="42"/>
      <c r="F1134" s="42"/>
      <c r="G1134" s="42"/>
    </row>
    <row r="1135" spans="3:7" x14ac:dyDescent="0.2">
      <c r="C1135" s="44"/>
      <c r="E1135" s="42"/>
      <c r="F1135" s="42"/>
      <c r="G1135" s="42"/>
    </row>
    <row r="1136" spans="3:7" x14ac:dyDescent="0.2">
      <c r="C1136" s="44"/>
      <c r="E1136" s="42"/>
      <c r="F1136" s="42"/>
      <c r="G1136" s="42"/>
    </row>
    <row r="1137" spans="3:7" x14ac:dyDescent="0.2">
      <c r="C1137" s="44"/>
      <c r="E1137" s="42"/>
      <c r="F1137" s="42"/>
      <c r="G1137" s="42"/>
    </row>
    <row r="1138" spans="3:7" x14ac:dyDescent="0.2">
      <c r="C1138" s="44"/>
      <c r="E1138" s="42"/>
      <c r="F1138" s="42"/>
      <c r="G1138" s="42"/>
    </row>
    <row r="1139" spans="3:7" x14ac:dyDescent="0.2">
      <c r="C1139" s="44"/>
      <c r="E1139" s="42"/>
      <c r="F1139" s="42"/>
      <c r="G1139" s="42"/>
    </row>
    <row r="1140" spans="3:7" x14ac:dyDescent="0.2">
      <c r="C1140" s="44"/>
      <c r="E1140" s="42"/>
      <c r="F1140" s="42"/>
      <c r="G1140" s="42"/>
    </row>
    <row r="1141" spans="3:7" x14ac:dyDescent="0.2">
      <c r="C1141" s="44"/>
      <c r="E1141" s="42"/>
      <c r="F1141" s="42"/>
      <c r="G1141" s="42"/>
    </row>
    <row r="1142" spans="3:7" x14ac:dyDescent="0.2">
      <c r="C1142" s="44"/>
      <c r="E1142" s="42"/>
      <c r="F1142" s="42"/>
      <c r="G1142" s="42"/>
    </row>
    <row r="1143" spans="3:7" x14ac:dyDescent="0.2">
      <c r="C1143" s="44"/>
      <c r="E1143" s="42"/>
      <c r="F1143" s="42"/>
      <c r="G1143" s="42"/>
    </row>
    <row r="1144" spans="3:7" x14ac:dyDescent="0.2">
      <c r="C1144" s="44"/>
      <c r="E1144" s="42"/>
      <c r="F1144" s="42"/>
      <c r="G1144" s="42"/>
    </row>
    <row r="1145" spans="3:7" x14ac:dyDescent="0.2">
      <c r="C1145" s="44"/>
      <c r="E1145" s="42"/>
      <c r="F1145" s="42"/>
      <c r="G1145" s="42"/>
    </row>
    <row r="1146" spans="3:7" x14ac:dyDescent="0.2">
      <c r="C1146" s="44"/>
      <c r="E1146" s="42"/>
      <c r="F1146" s="42"/>
      <c r="G1146" s="42"/>
    </row>
    <row r="1147" spans="3:7" x14ac:dyDescent="0.2">
      <c r="C1147" s="44"/>
      <c r="E1147" s="42"/>
      <c r="F1147" s="42"/>
      <c r="G1147" s="42"/>
    </row>
    <row r="1148" spans="3:7" x14ac:dyDescent="0.2">
      <c r="C1148" s="44"/>
      <c r="E1148" s="42"/>
      <c r="F1148" s="42"/>
      <c r="G1148" s="42"/>
    </row>
    <row r="1149" spans="3:7" x14ac:dyDescent="0.2">
      <c r="C1149" s="44"/>
      <c r="E1149" s="42"/>
      <c r="F1149" s="42"/>
      <c r="G1149" s="42"/>
    </row>
    <row r="1150" spans="3:7" x14ac:dyDescent="0.2">
      <c r="C1150" s="44"/>
      <c r="E1150" s="42"/>
      <c r="F1150" s="42"/>
      <c r="G1150" s="42"/>
    </row>
    <row r="1151" spans="3:7" x14ac:dyDescent="0.2">
      <c r="C1151" s="44"/>
      <c r="E1151" s="42"/>
      <c r="F1151" s="42"/>
      <c r="G1151" s="42"/>
    </row>
    <row r="1152" spans="3:7" x14ac:dyDescent="0.2">
      <c r="C1152" s="44"/>
      <c r="E1152" s="42"/>
      <c r="F1152" s="42"/>
      <c r="G1152" s="42"/>
    </row>
    <row r="1153" spans="3:7" x14ac:dyDescent="0.2">
      <c r="C1153" s="44"/>
      <c r="E1153" s="42"/>
      <c r="F1153" s="42"/>
      <c r="G1153" s="42"/>
    </row>
    <row r="1154" spans="3:7" x14ac:dyDescent="0.2">
      <c r="C1154" s="44"/>
      <c r="E1154" s="42"/>
      <c r="F1154" s="42"/>
      <c r="G1154" s="42"/>
    </row>
    <row r="1155" spans="3:7" x14ac:dyDescent="0.2">
      <c r="C1155" s="44"/>
      <c r="E1155" s="42"/>
      <c r="F1155" s="42"/>
      <c r="G1155" s="42"/>
    </row>
    <row r="1156" spans="3:7" x14ac:dyDescent="0.2">
      <c r="C1156" s="44"/>
      <c r="E1156" s="42"/>
      <c r="F1156" s="42"/>
      <c r="G1156" s="42"/>
    </row>
    <row r="1157" spans="3:7" x14ac:dyDescent="0.2">
      <c r="C1157" s="44"/>
      <c r="E1157" s="42"/>
      <c r="F1157" s="42"/>
      <c r="G1157" s="42"/>
    </row>
    <row r="1158" spans="3:7" x14ac:dyDescent="0.2">
      <c r="C1158" s="44"/>
      <c r="E1158" s="42"/>
      <c r="F1158" s="42"/>
      <c r="G1158" s="42"/>
    </row>
    <row r="1159" spans="3:7" x14ac:dyDescent="0.2">
      <c r="C1159" s="44"/>
      <c r="E1159" s="42"/>
      <c r="F1159" s="42"/>
      <c r="G1159" s="42"/>
    </row>
    <row r="1160" spans="3:7" x14ac:dyDescent="0.2">
      <c r="C1160" s="44"/>
      <c r="E1160" s="42"/>
      <c r="F1160" s="42"/>
      <c r="G1160" s="42"/>
    </row>
    <row r="1161" spans="3:7" x14ac:dyDescent="0.2">
      <c r="C1161" s="44"/>
      <c r="E1161" s="42"/>
      <c r="F1161" s="42"/>
      <c r="G1161" s="42"/>
    </row>
    <row r="1162" spans="3:7" x14ac:dyDescent="0.2">
      <c r="C1162" s="44"/>
      <c r="E1162" s="42"/>
      <c r="F1162" s="42"/>
      <c r="G1162" s="42"/>
    </row>
    <row r="1163" spans="3:7" x14ac:dyDescent="0.2">
      <c r="C1163" s="44"/>
      <c r="E1163" s="42"/>
      <c r="F1163" s="42"/>
      <c r="G1163" s="42"/>
    </row>
    <row r="1164" spans="3:7" x14ac:dyDescent="0.2">
      <c r="C1164" s="44"/>
      <c r="E1164" s="42"/>
      <c r="F1164" s="42"/>
      <c r="G1164" s="42"/>
    </row>
    <row r="1165" spans="3:7" x14ac:dyDescent="0.2">
      <c r="C1165" s="44"/>
      <c r="E1165" s="42"/>
      <c r="F1165" s="42"/>
      <c r="G1165" s="42"/>
    </row>
    <row r="1166" spans="3:7" x14ac:dyDescent="0.2">
      <c r="C1166" s="44"/>
      <c r="E1166" s="42"/>
      <c r="F1166" s="42"/>
      <c r="G1166" s="42"/>
    </row>
    <row r="1167" spans="3:7" x14ac:dyDescent="0.2">
      <c r="C1167" s="44"/>
      <c r="E1167" s="42"/>
      <c r="F1167" s="42"/>
      <c r="G1167" s="42"/>
    </row>
    <row r="1168" spans="3:7" x14ac:dyDescent="0.2">
      <c r="C1168" s="44"/>
      <c r="E1168" s="42"/>
      <c r="F1168" s="42"/>
      <c r="G1168" s="42"/>
    </row>
    <row r="1169" spans="3:7" x14ac:dyDescent="0.2">
      <c r="C1169" s="44"/>
      <c r="E1169" s="42"/>
      <c r="F1169" s="42"/>
      <c r="G1169" s="42"/>
    </row>
    <row r="1170" spans="3:7" x14ac:dyDescent="0.2">
      <c r="C1170" s="44"/>
      <c r="E1170" s="42"/>
      <c r="F1170" s="42"/>
      <c r="G1170" s="42"/>
    </row>
    <row r="1171" spans="3:7" x14ac:dyDescent="0.2">
      <c r="C1171" s="44"/>
      <c r="E1171" s="42"/>
      <c r="F1171" s="42"/>
      <c r="G1171" s="42"/>
    </row>
    <row r="1172" spans="3:7" x14ac:dyDescent="0.2">
      <c r="C1172" s="44"/>
      <c r="E1172" s="42"/>
      <c r="F1172" s="42"/>
      <c r="G1172" s="42"/>
    </row>
    <row r="1173" spans="3:7" x14ac:dyDescent="0.2">
      <c r="C1173" s="44"/>
      <c r="E1173" s="42"/>
      <c r="F1173" s="42"/>
      <c r="G1173" s="42"/>
    </row>
    <row r="1174" spans="3:7" x14ac:dyDescent="0.2">
      <c r="C1174" s="44"/>
      <c r="E1174" s="42"/>
      <c r="F1174" s="42"/>
      <c r="G1174" s="42"/>
    </row>
    <row r="1175" spans="3:7" x14ac:dyDescent="0.2">
      <c r="C1175" s="44"/>
      <c r="E1175" s="42"/>
      <c r="F1175" s="42"/>
      <c r="G1175" s="42"/>
    </row>
    <row r="1176" spans="3:7" x14ac:dyDescent="0.2">
      <c r="C1176" s="44"/>
      <c r="E1176" s="42"/>
      <c r="F1176" s="42"/>
      <c r="G1176" s="42"/>
    </row>
    <row r="1177" spans="3:7" x14ac:dyDescent="0.2">
      <c r="C1177" s="44"/>
      <c r="E1177" s="42"/>
      <c r="F1177" s="42"/>
      <c r="G1177" s="42"/>
    </row>
    <row r="1178" spans="3:7" x14ac:dyDescent="0.2">
      <c r="C1178" s="44"/>
      <c r="E1178" s="42"/>
      <c r="F1178" s="42"/>
      <c r="G1178" s="42"/>
    </row>
    <row r="1179" spans="3:7" x14ac:dyDescent="0.2">
      <c r="C1179" s="44"/>
      <c r="E1179" s="42"/>
      <c r="F1179" s="42"/>
      <c r="G1179" s="42"/>
    </row>
    <row r="1180" spans="3:7" x14ac:dyDescent="0.2">
      <c r="C1180" s="44"/>
      <c r="E1180" s="42"/>
      <c r="F1180" s="42"/>
      <c r="G1180" s="42"/>
    </row>
    <row r="1181" spans="3:7" x14ac:dyDescent="0.2">
      <c r="C1181" s="44"/>
      <c r="E1181" s="42"/>
      <c r="F1181" s="42"/>
      <c r="G1181" s="42"/>
    </row>
    <row r="1182" spans="3:7" x14ac:dyDescent="0.2">
      <c r="C1182" s="44"/>
      <c r="E1182" s="42"/>
      <c r="F1182" s="42"/>
      <c r="G1182" s="42"/>
    </row>
    <row r="1183" spans="3:7" x14ac:dyDescent="0.2">
      <c r="C1183" s="44"/>
      <c r="E1183" s="42"/>
      <c r="F1183" s="42"/>
      <c r="G1183" s="42"/>
    </row>
    <row r="1184" spans="3:7" x14ac:dyDescent="0.2">
      <c r="C1184" s="44"/>
      <c r="E1184" s="42"/>
      <c r="F1184" s="42"/>
      <c r="G1184" s="42"/>
    </row>
    <row r="1185" spans="3:7" x14ac:dyDescent="0.2">
      <c r="C1185" s="44"/>
      <c r="E1185" s="42"/>
      <c r="F1185" s="42"/>
      <c r="G1185" s="42"/>
    </row>
    <row r="1186" spans="3:7" x14ac:dyDescent="0.2">
      <c r="C1186" s="44"/>
      <c r="E1186" s="42"/>
      <c r="F1186" s="42"/>
      <c r="G1186" s="42"/>
    </row>
    <row r="1187" spans="3:7" x14ac:dyDescent="0.2">
      <c r="C1187" s="44"/>
      <c r="E1187" s="42"/>
      <c r="F1187" s="42"/>
      <c r="G1187" s="42"/>
    </row>
    <row r="1188" spans="3:7" x14ac:dyDescent="0.2">
      <c r="C1188" s="44"/>
      <c r="E1188" s="42"/>
      <c r="F1188" s="42"/>
      <c r="G1188" s="42"/>
    </row>
    <row r="1189" spans="3:7" x14ac:dyDescent="0.2">
      <c r="C1189" s="44"/>
      <c r="E1189" s="42"/>
      <c r="F1189" s="42"/>
      <c r="G1189" s="42"/>
    </row>
    <row r="1190" spans="3:7" x14ac:dyDescent="0.2">
      <c r="C1190" s="44"/>
      <c r="E1190" s="42"/>
      <c r="F1190" s="42"/>
      <c r="G1190" s="42"/>
    </row>
    <row r="1191" spans="3:7" x14ac:dyDescent="0.2">
      <c r="C1191" s="44"/>
      <c r="E1191" s="42"/>
      <c r="F1191" s="42"/>
      <c r="G1191" s="42"/>
    </row>
    <row r="1192" spans="3:7" x14ac:dyDescent="0.2">
      <c r="C1192" s="44"/>
      <c r="E1192" s="42"/>
      <c r="F1192" s="42"/>
      <c r="G1192" s="42"/>
    </row>
    <row r="1193" spans="3:7" x14ac:dyDescent="0.2">
      <c r="C1193" s="44"/>
      <c r="E1193" s="42"/>
      <c r="F1193" s="42"/>
      <c r="G1193" s="42"/>
    </row>
    <row r="1194" spans="3:7" x14ac:dyDescent="0.2">
      <c r="C1194" s="44"/>
      <c r="E1194" s="42"/>
      <c r="F1194" s="42"/>
      <c r="G1194" s="42"/>
    </row>
    <row r="1195" spans="3:7" x14ac:dyDescent="0.2">
      <c r="C1195" s="44"/>
      <c r="E1195" s="42"/>
      <c r="F1195" s="42"/>
      <c r="G1195" s="42"/>
    </row>
    <row r="1196" spans="3:7" x14ac:dyDescent="0.2">
      <c r="C1196" s="44"/>
      <c r="E1196" s="42"/>
      <c r="F1196" s="42"/>
      <c r="G1196" s="42"/>
    </row>
    <row r="1197" spans="3:7" x14ac:dyDescent="0.2">
      <c r="C1197" s="44"/>
      <c r="E1197" s="42"/>
      <c r="F1197" s="42"/>
      <c r="G1197" s="42"/>
    </row>
    <row r="1198" spans="3:7" x14ac:dyDescent="0.2">
      <c r="C1198" s="44"/>
      <c r="E1198" s="42"/>
      <c r="F1198" s="42"/>
      <c r="G1198" s="42"/>
    </row>
    <row r="1199" spans="3:7" x14ac:dyDescent="0.2">
      <c r="C1199" s="44"/>
      <c r="E1199" s="42"/>
      <c r="F1199" s="42"/>
      <c r="G1199" s="42"/>
    </row>
    <row r="1200" spans="3:7" x14ac:dyDescent="0.2">
      <c r="C1200" s="44"/>
      <c r="E1200" s="42"/>
      <c r="F1200" s="42"/>
      <c r="G1200" s="42"/>
    </row>
    <row r="1201" spans="3:7" x14ac:dyDescent="0.2">
      <c r="C1201" s="44"/>
      <c r="E1201" s="42"/>
      <c r="F1201" s="42"/>
      <c r="G1201" s="42"/>
    </row>
    <row r="1202" spans="3:7" x14ac:dyDescent="0.2">
      <c r="C1202" s="44"/>
      <c r="E1202" s="42"/>
      <c r="F1202" s="42"/>
      <c r="G1202" s="42"/>
    </row>
    <row r="1203" spans="3:7" x14ac:dyDescent="0.2">
      <c r="C1203" s="44"/>
      <c r="E1203" s="42"/>
      <c r="F1203" s="42"/>
      <c r="G1203" s="42"/>
    </row>
    <row r="1204" spans="3:7" x14ac:dyDescent="0.2">
      <c r="C1204" s="44"/>
      <c r="E1204" s="42"/>
      <c r="F1204" s="42"/>
      <c r="G1204" s="42"/>
    </row>
    <row r="1205" spans="3:7" x14ac:dyDescent="0.2">
      <c r="C1205" s="44"/>
      <c r="E1205" s="42"/>
      <c r="F1205" s="42"/>
      <c r="G1205" s="42"/>
    </row>
    <row r="1206" spans="3:7" x14ac:dyDescent="0.2">
      <c r="C1206" s="44"/>
      <c r="E1206" s="42"/>
      <c r="F1206" s="42"/>
      <c r="G1206" s="42"/>
    </row>
    <row r="1207" spans="3:7" x14ac:dyDescent="0.2">
      <c r="C1207" s="44"/>
      <c r="E1207" s="42"/>
      <c r="F1207" s="42"/>
      <c r="G1207" s="42"/>
    </row>
    <row r="1208" spans="3:7" x14ac:dyDescent="0.2">
      <c r="C1208" s="44"/>
      <c r="E1208" s="42"/>
      <c r="F1208" s="42"/>
      <c r="G1208" s="42"/>
    </row>
    <row r="1209" spans="3:7" x14ac:dyDescent="0.2">
      <c r="C1209" s="44"/>
      <c r="E1209" s="42"/>
      <c r="F1209" s="42"/>
      <c r="G1209" s="42"/>
    </row>
    <row r="1210" spans="3:7" x14ac:dyDescent="0.2">
      <c r="C1210" s="44"/>
      <c r="E1210" s="42"/>
      <c r="F1210" s="42"/>
      <c r="G1210" s="42"/>
    </row>
    <row r="1211" spans="3:7" x14ac:dyDescent="0.2">
      <c r="C1211" s="44"/>
      <c r="E1211" s="42"/>
      <c r="F1211" s="42"/>
      <c r="G1211" s="42"/>
    </row>
    <row r="1212" spans="3:7" x14ac:dyDescent="0.2">
      <c r="C1212" s="44"/>
      <c r="E1212" s="42"/>
      <c r="F1212" s="42"/>
      <c r="G1212" s="42"/>
    </row>
    <row r="1213" spans="3:7" x14ac:dyDescent="0.2">
      <c r="C1213" s="44"/>
      <c r="E1213" s="42"/>
      <c r="F1213" s="42"/>
      <c r="G1213" s="42"/>
    </row>
    <row r="1214" spans="3:7" x14ac:dyDescent="0.2">
      <c r="C1214" s="44"/>
      <c r="E1214" s="42"/>
      <c r="F1214" s="42"/>
      <c r="G1214" s="42"/>
    </row>
    <row r="1215" spans="3:7" x14ac:dyDescent="0.2">
      <c r="C1215" s="44"/>
      <c r="E1215" s="42"/>
      <c r="F1215" s="42"/>
      <c r="G1215" s="42"/>
    </row>
    <row r="1216" spans="3:7" x14ac:dyDescent="0.2">
      <c r="C1216" s="44"/>
      <c r="E1216" s="42"/>
      <c r="F1216" s="42"/>
      <c r="G1216" s="42"/>
    </row>
    <row r="1217" spans="3:7" x14ac:dyDescent="0.2">
      <c r="C1217" s="44"/>
      <c r="E1217" s="42"/>
      <c r="F1217" s="42"/>
      <c r="G1217" s="42"/>
    </row>
    <row r="1218" spans="3:7" x14ac:dyDescent="0.2">
      <c r="C1218" s="44"/>
      <c r="E1218" s="42"/>
      <c r="F1218" s="42"/>
      <c r="G1218" s="42"/>
    </row>
    <row r="1219" spans="3:7" x14ac:dyDescent="0.2">
      <c r="C1219" s="44"/>
      <c r="E1219" s="42"/>
      <c r="F1219" s="42"/>
      <c r="G1219" s="42"/>
    </row>
    <row r="1220" spans="3:7" x14ac:dyDescent="0.2">
      <c r="C1220" s="44"/>
      <c r="E1220" s="42"/>
      <c r="F1220" s="42"/>
      <c r="G1220" s="42"/>
    </row>
    <row r="1221" spans="3:7" x14ac:dyDescent="0.2">
      <c r="C1221" s="44"/>
      <c r="E1221" s="42"/>
      <c r="F1221" s="42"/>
      <c r="G1221" s="42"/>
    </row>
    <row r="1222" spans="3:7" x14ac:dyDescent="0.2">
      <c r="C1222" s="44"/>
      <c r="E1222" s="42"/>
      <c r="F1222" s="42"/>
      <c r="G1222" s="42"/>
    </row>
    <row r="1223" spans="3:7" x14ac:dyDescent="0.2">
      <c r="C1223" s="44"/>
      <c r="E1223" s="42"/>
      <c r="F1223" s="42"/>
      <c r="G1223" s="42"/>
    </row>
    <row r="1224" spans="3:7" x14ac:dyDescent="0.2">
      <c r="C1224" s="44"/>
      <c r="E1224" s="42"/>
      <c r="F1224" s="42"/>
      <c r="G1224" s="42"/>
    </row>
    <row r="1225" spans="3:7" x14ac:dyDescent="0.2">
      <c r="C1225" s="44"/>
      <c r="E1225" s="42"/>
      <c r="F1225" s="42"/>
      <c r="G1225" s="42"/>
    </row>
    <row r="1226" spans="3:7" x14ac:dyDescent="0.2">
      <c r="C1226" s="44"/>
      <c r="E1226" s="42"/>
      <c r="F1226" s="42"/>
      <c r="G1226" s="42"/>
    </row>
    <row r="1227" spans="3:7" x14ac:dyDescent="0.2">
      <c r="C1227" s="44"/>
      <c r="E1227" s="42"/>
      <c r="F1227" s="42"/>
      <c r="G1227" s="42"/>
    </row>
    <row r="1228" spans="3:7" x14ac:dyDescent="0.2">
      <c r="C1228" s="44"/>
      <c r="E1228" s="42"/>
      <c r="F1228" s="42"/>
      <c r="G1228" s="42"/>
    </row>
    <row r="1229" spans="3:7" x14ac:dyDescent="0.2">
      <c r="C1229" s="44"/>
      <c r="E1229" s="42"/>
      <c r="F1229" s="42"/>
      <c r="G1229" s="42"/>
    </row>
    <row r="1230" spans="3:7" x14ac:dyDescent="0.2">
      <c r="C1230" s="44"/>
      <c r="E1230" s="42"/>
      <c r="F1230" s="42"/>
      <c r="G1230" s="42"/>
    </row>
    <row r="1231" spans="3:7" x14ac:dyDescent="0.2">
      <c r="C1231" s="44"/>
      <c r="E1231" s="42"/>
      <c r="F1231" s="42"/>
      <c r="G1231" s="42"/>
    </row>
    <row r="1232" spans="3:7" x14ac:dyDescent="0.2">
      <c r="C1232" s="44"/>
      <c r="E1232" s="42"/>
      <c r="F1232" s="42"/>
      <c r="G1232" s="42"/>
    </row>
    <row r="1233" spans="3:7" x14ac:dyDescent="0.2">
      <c r="C1233" s="44"/>
      <c r="E1233" s="42"/>
      <c r="F1233" s="42"/>
      <c r="G1233" s="42"/>
    </row>
    <row r="1234" spans="3:7" x14ac:dyDescent="0.2">
      <c r="C1234" s="44"/>
      <c r="E1234" s="42"/>
      <c r="F1234" s="42"/>
      <c r="G1234" s="42"/>
    </row>
    <row r="1235" spans="3:7" x14ac:dyDescent="0.2">
      <c r="C1235" s="44"/>
      <c r="E1235" s="42"/>
      <c r="F1235" s="42"/>
      <c r="G1235" s="42"/>
    </row>
    <row r="1236" spans="3:7" x14ac:dyDescent="0.2">
      <c r="C1236" s="44"/>
      <c r="E1236" s="42"/>
      <c r="F1236" s="42"/>
      <c r="G1236" s="42"/>
    </row>
    <row r="1237" spans="3:7" x14ac:dyDescent="0.2">
      <c r="C1237" s="44"/>
      <c r="E1237" s="42"/>
      <c r="F1237" s="42"/>
      <c r="G1237" s="42"/>
    </row>
    <row r="1238" spans="3:7" x14ac:dyDescent="0.2">
      <c r="C1238" s="44"/>
      <c r="E1238" s="42"/>
      <c r="F1238" s="42"/>
      <c r="G1238" s="42"/>
    </row>
    <row r="1239" spans="3:7" x14ac:dyDescent="0.2">
      <c r="C1239" s="44"/>
      <c r="E1239" s="42"/>
      <c r="F1239" s="42"/>
      <c r="G1239" s="42"/>
    </row>
    <row r="1240" spans="3:7" x14ac:dyDescent="0.2">
      <c r="C1240" s="44"/>
      <c r="E1240" s="42"/>
      <c r="F1240" s="42"/>
      <c r="G1240" s="42"/>
    </row>
    <row r="1241" spans="3:7" x14ac:dyDescent="0.2">
      <c r="C1241" s="44"/>
      <c r="E1241" s="42"/>
      <c r="F1241" s="42"/>
      <c r="G1241" s="42"/>
    </row>
    <row r="1242" spans="3:7" x14ac:dyDescent="0.2">
      <c r="C1242" s="44"/>
      <c r="E1242" s="42"/>
      <c r="F1242" s="42"/>
      <c r="G1242" s="42"/>
    </row>
    <row r="1243" spans="3:7" x14ac:dyDescent="0.2">
      <c r="C1243" s="44"/>
      <c r="E1243" s="42"/>
      <c r="F1243" s="42"/>
      <c r="G1243" s="42"/>
    </row>
    <row r="1244" spans="3:7" x14ac:dyDescent="0.2">
      <c r="C1244" s="44"/>
      <c r="E1244" s="42"/>
      <c r="F1244" s="42"/>
      <c r="G1244" s="42"/>
    </row>
    <row r="1245" spans="3:7" x14ac:dyDescent="0.2">
      <c r="C1245" s="44"/>
      <c r="E1245" s="42"/>
      <c r="F1245" s="42"/>
      <c r="G1245" s="42"/>
    </row>
    <row r="1246" spans="3:7" x14ac:dyDescent="0.2">
      <c r="C1246" s="44"/>
      <c r="E1246" s="42"/>
      <c r="F1246" s="42"/>
      <c r="G1246" s="42"/>
    </row>
    <row r="1247" spans="3:7" x14ac:dyDescent="0.2">
      <c r="C1247" s="44"/>
      <c r="E1247" s="42"/>
      <c r="F1247" s="42"/>
      <c r="G1247" s="42"/>
    </row>
    <row r="1248" spans="3:7" x14ac:dyDescent="0.2">
      <c r="C1248" s="44"/>
      <c r="E1248" s="42"/>
      <c r="F1248" s="42"/>
      <c r="G1248" s="42"/>
    </row>
    <row r="1249" spans="3:7" x14ac:dyDescent="0.2">
      <c r="C1249" s="44"/>
      <c r="E1249" s="42"/>
      <c r="F1249" s="42"/>
      <c r="G1249" s="42"/>
    </row>
    <row r="1250" spans="3:7" x14ac:dyDescent="0.2">
      <c r="C1250" s="44"/>
      <c r="E1250" s="42"/>
      <c r="F1250" s="42"/>
      <c r="G1250" s="42"/>
    </row>
    <row r="1251" spans="3:7" x14ac:dyDescent="0.2">
      <c r="C1251" s="44"/>
      <c r="E1251" s="42"/>
      <c r="F1251" s="42"/>
      <c r="G1251" s="42"/>
    </row>
    <row r="1252" spans="3:7" x14ac:dyDescent="0.2">
      <c r="C1252" s="44"/>
      <c r="E1252" s="42"/>
      <c r="F1252" s="42"/>
      <c r="G1252" s="42"/>
    </row>
    <row r="1253" spans="3:7" x14ac:dyDescent="0.2">
      <c r="C1253" s="44"/>
      <c r="E1253" s="42"/>
      <c r="F1253" s="42"/>
      <c r="G1253" s="42"/>
    </row>
    <row r="1254" spans="3:7" x14ac:dyDescent="0.2">
      <c r="C1254" s="44"/>
      <c r="E1254" s="42"/>
      <c r="F1254" s="42"/>
      <c r="G1254" s="42"/>
    </row>
    <row r="1255" spans="3:7" x14ac:dyDescent="0.2">
      <c r="C1255" s="44"/>
      <c r="E1255" s="42"/>
      <c r="F1255" s="42"/>
      <c r="G1255" s="42"/>
    </row>
    <row r="1256" spans="3:7" x14ac:dyDescent="0.2">
      <c r="C1256" s="44"/>
      <c r="E1256" s="42"/>
      <c r="F1256" s="42"/>
      <c r="G1256" s="42"/>
    </row>
    <row r="1257" spans="3:7" x14ac:dyDescent="0.2">
      <c r="C1257" s="44"/>
      <c r="E1257" s="42"/>
      <c r="F1257" s="42"/>
      <c r="G1257" s="42"/>
    </row>
    <row r="1258" spans="3:7" x14ac:dyDescent="0.2">
      <c r="C1258" s="44"/>
      <c r="E1258" s="42"/>
      <c r="F1258" s="42"/>
      <c r="G1258" s="42"/>
    </row>
    <row r="1259" spans="3:7" x14ac:dyDescent="0.2">
      <c r="C1259" s="44"/>
      <c r="E1259" s="42"/>
      <c r="F1259" s="42"/>
      <c r="G1259" s="42"/>
    </row>
    <row r="1260" spans="3:7" x14ac:dyDescent="0.2">
      <c r="C1260" s="44"/>
      <c r="E1260" s="42"/>
      <c r="F1260" s="42"/>
      <c r="G1260" s="42"/>
    </row>
    <row r="1261" spans="3:7" x14ac:dyDescent="0.2">
      <c r="C1261" s="44"/>
      <c r="E1261" s="42"/>
      <c r="F1261" s="42"/>
      <c r="G1261" s="42"/>
    </row>
    <row r="1262" spans="3:7" x14ac:dyDescent="0.2">
      <c r="C1262" s="44"/>
      <c r="E1262" s="42"/>
      <c r="F1262" s="42"/>
      <c r="G1262" s="42"/>
    </row>
    <row r="1263" spans="3:7" x14ac:dyDescent="0.2">
      <c r="C1263" s="44"/>
      <c r="E1263" s="42"/>
      <c r="F1263" s="42"/>
      <c r="G1263" s="42"/>
    </row>
    <row r="1264" spans="3:7" x14ac:dyDescent="0.2">
      <c r="C1264" s="44"/>
      <c r="E1264" s="42"/>
      <c r="F1264" s="42"/>
      <c r="G1264" s="42"/>
    </row>
    <row r="1265" spans="3:7" x14ac:dyDescent="0.2">
      <c r="C1265" s="44"/>
      <c r="E1265" s="42"/>
      <c r="F1265" s="42"/>
      <c r="G1265" s="42"/>
    </row>
    <row r="1266" spans="3:7" x14ac:dyDescent="0.2">
      <c r="C1266" s="44"/>
      <c r="E1266" s="42"/>
      <c r="F1266" s="42"/>
      <c r="G1266" s="42"/>
    </row>
    <row r="1267" spans="3:7" x14ac:dyDescent="0.2">
      <c r="C1267" s="44"/>
      <c r="E1267" s="42"/>
      <c r="F1267" s="42"/>
      <c r="G1267" s="42"/>
    </row>
    <row r="1268" spans="3:7" x14ac:dyDescent="0.2">
      <c r="C1268" s="44"/>
      <c r="E1268" s="42"/>
      <c r="F1268" s="42"/>
      <c r="G1268" s="42"/>
    </row>
    <row r="1269" spans="3:7" x14ac:dyDescent="0.2">
      <c r="C1269" s="44"/>
      <c r="E1269" s="42"/>
      <c r="F1269" s="42"/>
      <c r="G1269" s="42"/>
    </row>
    <row r="1270" spans="3:7" x14ac:dyDescent="0.2">
      <c r="C1270" s="44"/>
      <c r="E1270" s="42"/>
      <c r="F1270" s="42"/>
      <c r="G1270" s="42"/>
    </row>
    <row r="1271" spans="3:7" x14ac:dyDescent="0.2">
      <c r="C1271" s="44"/>
      <c r="E1271" s="42"/>
      <c r="F1271" s="42"/>
      <c r="G1271" s="42"/>
    </row>
    <row r="1272" spans="3:7" x14ac:dyDescent="0.2">
      <c r="C1272" s="44"/>
      <c r="E1272" s="42"/>
      <c r="F1272" s="42"/>
      <c r="G1272" s="42"/>
    </row>
    <row r="1273" spans="3:7" x14ac:dyDescent="0.2">
      <c r="C1273" s="44"/>
      <c r="E1273" s="42"/>
      <c r="F1273" s="42"/>
      <c r="G1273" s="42"/>
    </row>
    <row r="1274" spans="3:7" x14ac:dyDescent="0.2">
      <c r="C1274" s="44"/>
      <c r="E1274" s="42"/>
      <c r="F1274" s="42"/>
      <c r="G1274" s="42"/>
    </row>
    <row r="1275" spans="3:7" x14ac:dyDescent="0.2">
      <c r="C1275" s="44"/>
      <c r="E1275" s="42"/>
      <c r="F1275" s="42"/>
      <c r="G1275" s="42"/>
    </row>
    <row r="1276" spans="3:7" x14ac:dyDescent="0.2">
      <c r="C1276" s="44"/>
      <c r="E1276" s="42"/>
      <c r="F1276" s="42"/>
      <c r="G1276" s="42"/>
    </row>
    <row r="1277" spans="3:7" x14ac:dyDescent="0.2">
      <c r="C1277" s="44"/>
      <c r="E1277" s="42"/>
      <c r="F1277" s="42"/>
      <c r="G1277" s="42"/>
    </row>
    <row r="1278" spans="3:7" x14ac:dyDescent="0.2">
      <c r="C1278" s="44"/>
      <c r="E1278" s="42"/>
      <c r="F1278" s="42"/>
      <c r="G1278" s="42"/>
    </row>
    <row r="1279" spans="3:7" x14ac:dyDescent="0.2">
      <c r="C1279" s="44"/>
      <c r="E1279" s="42"/>
      <c r="F1279" s="42"/>
      <c r="G1279" s="42"/>
    </row>
    <row r="1280" spans="3:7" x14ac:dyDescent="0.2">
      <c r="C1280" s="44"/>
      <c r="E1280" s="42"/>
      <c r="F1280" s="42"/>
      <c r="G1280" s="42"/>
    </row>
    <row r="1281" spans="3:7" x14ac:dyDescent="0.2">
      <c r="C1281" s="44"/>
      <c r="E1281" s="42"/>
      <c r="F1281" s="42"/>
      <c r="G1281" s="42"/>
    </row>
    <row r="1282" spans="3:7" x14ac:dyDescent="0.2">
      <c r="C1282" s="44"/>
      <c r="E1282" s="42"/>
      <c r="F1282" s="42"/>
      <c r="G1282" s="42"/>
    </row>
    <row r="1283" spans="3:7" x14ac:dyDescent="0.2">
      <c r="C1283" s="44"/>
      <c r="E1283" s="42"/>
      <c r="F1283" s="42"/>
      <c r="G1283" s="42"/>
    </row>
    <row r="1284" spans="3:7" x14ac:dyDescent="0.2">
      <c r="C1284" s="44"/>
      <c r="E1284" s="42"/>
      <c r="F1284" s="42"/>
      <c r="G1284" s="42"/>
    </row>
    <row r="1285" spans="3:7" x14ac:dyDescent="0.2">
      <c r="C1285" s="44"/>
      <c r="E1285" s="42"/>
      <c r="F1285" s="42"/>
      <c r="G1285" s="42"/>
    </row>
    <row r="1286" spans="3:7" x14ac:dyDescent="0.2">
      <c r="C1286" s="44"/>
      <c r="E1286" s="42"/>
      <c r="F1286" s="42"/>
      <c r="G1286" s="42"/>
    </row>
    <row r="1287" spans="3:7" x14ac:dyDescent="0.2">
      <c r="C1287" s="44"/>
      <c r="E1287" s="42"/>
      <c r="F1287" s="42"/>
      <c r="G1287" s="42"/>
    </row>
    <row r="1288" spans="3:7" x14ac:dyDescent="0.2">
      <c r="C1288" s="44"/>
      <c r="E1288" s="42"/>
      <c r="F1288" s="42"/>
      <c r="G1288" s="42"/>
    </row>
    <row r="1289" spans="3:7" x14ac:dyDescent="0.2">
      <c r="C1289" s="44"/>
      <c r="E1289" s="42"/>
      <c r="F1289" s="42"/>
      <c r="G1289" s="42"/>
    </row>
    <row r="1290" spans="3:7" x14ac:dyDescent="0.2">
      <c r="C1290" s="44"/>
      <c r="E1290" s="42"/>
      <c r="F1290" s="42"/>
      <c r="G1290" s="42"/>
    </row>
    <row r="1291" spans="3:7" x14ac:dyDescent="0.2">
      <c r="C1291" s="44"/>
      <c r="E1291" s="42"/>
      <c r="F1291" s="42"/>
      <c r="G1291" s="42"/>
    </row>
    <row r="1292" spans="3:7" x14ac:dyDescent="0.2">
      <c r="C1292" s="44"/>
      <c r="E1292" s="42"/>
      <c r="F1292" s="42"/>
      <c r="G1292" s="42"/>
    </row>
    <row r="1293" spans="3:7" x14ac:dyDescent="0.2">
      <c r="C1293" s="44"/>
      <c r="E1293" s="42"/>
      <c r="F1293" s="42"/>
      <c r="G1293" s="42"/>
    </row>
    <row r="1294" spans="3:7" x14ac:dyDescent="0.2">
      <c r="C1294" s="44"/>
      <c r="E1294" s="42"/>
      <c r="F1294" s="42"/>
      <c r="G1294" s="42"/>
    </row>
    <row r="1295" spans="3:7" x14ac:dyDescent="0.2">
      <c r="C1295" s="44"/>
      <c r="E1295" s="42"/>
      <c r="F1295" s="42"/>
      <c r="G1295" s="42"/>
    </row>
    <row r="1296" spans="3:7" x14ac:dyDescent="0.2">
      <c r="C1296" s="44"/>
      <c r="E1296" s="42"/>
      <c r="F1296" s="42"/>
      <c r="G1296" s="42"/>
    </row>
    <row r="1297" spans="3:7" x14ac:dyDescent="0.2">
      <c r="C1297" s="44"/>
      <c r="E1297" s="42"/>
      <c r="F1297" s="42"/>
      <c r="G1297" s="42"/>
    </row>
    <row r="1298" spans="3:7" x14ac:dyDescent="0.2">
      <c r="C1298" s="44"/>
      <c r="E1298" s="42"/>
      <c r="F1298" s="42"/>
      <c r="G1298" s="42"/>
    </row>
    <row r="1299" spans="3:7" x14ac:dyDescent="0.2">
      <c r="C1299" s="44"/>
      <c r="E1299" s="42"/>
      <c r="F1299" s="42"/>
      <c r="G1299" s="42"/>
    </row>
    <row r="1300" spans="3:7" x14ac:dyDescent="0.2">
      <c r="C1300" s="44"/>
      <c r="E1300" s="42"/>
      <c r="F1300" s="42"/>
      <c r="G1300" s="42"/>
    </row>
    <row r="1301" spans="3:7" x14ac:dyDescent="0.2">
      <c r="C1301" s="44"/>
      <c r="E1301" s="42"/>
      <c r="F1301" s="42"/>
      <c r="G1301" s="42"/>
    </row>
    <row r="1302" spans="3:7" x14ac:dyDescent="0.2">
      <c r="C1302" s="44"/>
      <c r="E1302" s="42"/>
      <c r="F1302" s="42"/>
      <c r="G1302" s="42"/>
    </row>
    <row r="1303" spans="3:7" x14ac:dyDescent="0.2">
      <c r="C1303" s="44"/>
      <c r="E1303" s="42"/>
      <c r="F1303" s="42"/>
      <c r="G1303" s="42"/>
    </row>
    <row r="1304" spans="3:7" x14ac:dyDescent="0.2">
      <c r="C1304" s="44"/>
      <c r="E1304" s="42"/>
      <c r="F1304" s="42"/>
      <c r="G1304" s="42"/>
    </row>
    <row r="1305" spans="3:7" x14ac:dyDescent="0.2">
      <c r="C1305" s="44"/>
      <c r="E1305" s="42"/>
      <c r="F1305" s="42"/>
      <c r="G1305" s="42"/>
    </row>
    <row r="1306" spans="3:7" x14ac:dyDescent="0.2">
      <c r="C1306" s="44"/>
      <c r="E1306" s="42"/>
      <c r="F1306" s="42"/>
      <c r="G1306" s="42"/>
    </row>
    <row r="1307" spans="3:7" x14ac:dyDescent="0.2">
      <c r="C1307" s="44"/>
      <c r="E1307" s="42"/>
      <c r="F1307" s="42"/>
      <c r="G1307" s="42"/>
    </row>
    <row r="1308" spans="3:7" x14ac:dyDescent="0.2">
      <c r="C1308" s="44"/>
      <c r="E1308" s="42"/>
      <c r="F1308" s="42"/>
      <c r="G1308" s="42"/>
    </row>
    <row r="1309" spans="3:7" x14ac:dyDescent="0.2">
      <c r="C1309" s="44"/>
      <c r="E1309" s="42"/>
      <c r="F1309" s="42"/>
      <c r="G1309" s="42"/>
    </row>
    <row r="1310" spans="3:7" x14ac:dyDescent="0.2">
      <c r="C1310" s="44"/>
      <c r="E1310" s="42"/>
      <c r="F1310" s="42"/>
      <c r="G1310" s="42"/>
    </row>
    <row r="1311" spans="3:7" x14ac:dyDescent="0.2">
      <c r="C1311" s="44"/>
      <c r="E1311" s="42"/>
      <c r="F1311" s="42"/>
      <c r="G1311" s="42"/>
    </row>
    <row r="1312" spans="3:7" x14ac:dyDescent="0.2">
      <c r="C1312" s="44"/>
      <c r="E1312" s="42"/>
      <c r="F1312" s="42"/>
      <c r="G1312" s="42"/>
    </row>
    <row r="1313" spans="3:7" x14ac:dyDescent="0.2">
      <c r="C1313" s="44"/>
      <c r="E1313" s="42"/>
      <c r="F1313" s="42"/>
      <c r="G1313" s="42"/>
    </row>
    <row r="1314" spans="3:7" x14ac:dyDescent="0.2">
      <c r="C1314" s="44"/>
      <c r="E1314" s="42"/>
      <c r="F1314" s="42"/>
      <c r="G1314" s="42"/>
    </row>
    <row r="1315" spans="3:7" x14ac:dyDescent="0.2">
      <c r="C1315" s="44"/>
      <c r="E1315" s="42"/>
      <c r="F1315" s="42"/>
      <c r="G1315" s="42"/>
    </row>
    <row r="1316" spans="3:7" x14ac:dyDescent="0.2">
      <c r="C1316" s="44"/>
      <c r="E1316" s="42"/>
      <c r="F1316" s="42"/>
      <c r="G1316" s="42"/>
    </row>
    <row r="1317" spans="3:7" x14ac:dyDescent="0.2">
      <c r="C1317" s="44"/>
      <c r="E1317" s="42"/>
      <c r="F1317" s="42"/>
      <c r="G1317" s="42"/>
    </row>
    <row r="1318" spans="3:7" x14ac:dyDescent="0.2">
      <c r="C1318" s="44"/>
      <c r="E1318" s="42"/>
      <c r="F1318" s="42"/>
      <c r="G1318" s="42"/>
    </row>
    <row r="1319" spans="3:7" x14ac:dyDescent="0.2">
      <c r="C1319" s="44"/>
      <c r="E1319" s="42"/>
      <c r="F1319" s="42"/>
      <c r="G1319" s="42"/>
    </row>
    <row r="1320" spans="3:7" x14ac:dyDescent="0.2">
      <c r="C1320" s="44"/>
      <c r="E1320" s="42"/>
      <c r="F1320" s="42"/>
      <c r="G1320" s="42"/>
    </row>
    <row r="1321" spans="3:7" x14ac:dyDescent="0.2">
      <c r="C1321" s="44"/>
      <c r="E1321" s="42"/>
      <c r="F1321" s="42"/>
      <c r="G1321" s="42"/>
    </row>
    <row r="1322" spans="3:7" x14ac:dyDescent="0.2">
      <c r="C1322" s="44"/>
      <c r="E1322" s="42"/>
      <c r="F1322" s="42"/>
      <c r="G1322" s="42"/>
    </row>
    <row r="1323" spans="3:7" x14ac:dyDescent="0.2">
      <c r="C1323" s="44"/>
      <c r="E1323" s="42"/>
      <c r="F1323" s="42"/>
      <c r="G1323" s="42"/>
    </row>
    <row r="1324" spans="3:7" x14ac:dyDescent="0.2">
      <c r="C1324" s="44"/>
      <c r="E1324" s="42"/>
      <c r="F1324" s="42"/>
      <c r="G1324" s="42"/>
    </row>
    <row r="1325" spans="3:7" x14ac:dyDescent="0.2">
      <c r="C1325" s="44"/>
      <c r="E1325" s="42"/>
      <c r="F1325" s="42"/>
      <c r="G1325" s="42"/>
    </row>
    <row r="1326" spans="3:7" x14ac:dyDescent="0.2">
      <c r="C1326" s="44"/>
      <c r="E1326" s="42"/>
      <c r="F1326" s="42"/>
      <c r="G1326" s="42"/>
    </row>
    <row r="1327" spans="3:7" x14ac:dyDescent="0.2">
      <c r="C1327" s="44"/>
      <c r="E1327" s="42"/>
      <c r="F1327" s="42"/>
      <c r="G1327" s="42"/>
    </row>
    <row r="1328" spans="3:7" x14ac:dyDescent="0.2">
      <c r="C1328" s="44"/>
      <c r="E1328" s="42"/>
      <c r="F1328" s="42"/>
      <c r="G1328" s="42"/>
    </row>
    <row r="1329" spans="3:7" x14ac:dyDescent="0.2">
      <c r="C1329" s="44"/>
      <c r="E1329" s="42"/>
      <c r="F1329" s="42"/>
      <c r="G1329" s="42"/>
    </row>
    <row r="1330" spans="3:7" x14ac:dyDescent="0.2">
      <c r="C1330" s="44"/>
      <c r="E1330" s="42"/>
      <c r="F1330" s="42"/>
      <c r="G1330" s="42"/>
    </row>
    <row r="1331" spans="3:7" x14ac:dyDescent="0.2">
      <c r="C1331" s="44"/>
      <c r="E1331" s="42"/>
      <c r="F1331" s="42"/>
      <c r="G1331" s="42"/>
    </row>
    <row r="1332" spans="3:7" x14ac:dyDescent="0.2">
      <c r="C1332" s="44"/>
      <c r="E1332" s="42"/>
      <c r="F1332" s="42"/>
      <c r="G1332" s="42"/>
    </row>
    <row r="1333" spans="3:7" x14ac:dyDescent="0.2">
      <c r="C1333" s="44"/>
      <c r="E1333" s="42"/>
      <c r="F1333" s="42"/>
      <c r="G1333" s="42"/>
    </row>
    <row r="1334" spans="3:7" x14ac:dyDescent="0.2">
      <c r="C1334" s="44"/>
      <c r="E1334" s="42"/>
      <c r="F1334" s="42"/>
      <c r="G1334" s="42"/>
    </row>
    <row r="1335" spans="3:7" x14ac:dyDescent="0.2">
      <c r="C1335" s="44"/>
      <c r="E1335" s="42"/>
      <c r="F1335" s="42"/>
      <c r="G1335" s="42"/>
    </row>
    <row r="1336" spans="3:7" x14ac:dyDescent="0.2">
      <c r="C1336" s="44"/>
      <c r="E1336" s="42"/>
      <c r="F1336" s="42"/>
      <c r="G1336" s="42"/>
    </row>
    <row r="1337" spans="3:7" x14ac:dyDescent="0.2">
      <c r="C1337" s="44"/>
      <c r="E1337" s="42"/>
      <c r="F1337" s="42"/>
      <c r="G1337" s="42"/>
    </row>
    <row r="1338" spans="3:7" x14ac:dyDescent="0.2">
      <c r="C1338" s="44"/>
      <c r="E1338" s="42"/>
      <c r="F1338" s="42"/>
      <c r="G1338" s="42"/>
    </row>
    <row r="1339" spans="3:7" x14ac:dyDescent="0.2">
      <c r="C1339" s="44"/>
      <c r="E1339" s="42"/>
      <c r="F1339" s="42"/>
      <c r="G1339" s="42"/>
    </row>
    <row r="1340" spans="3:7" x14ac:dyDescent="0.2">
      <c r="C1340" s="44"/>
      <c r="E1340" s="42"/>
      <c r="F1340" s="42"/>
      <c r="G1340" s="42"/>
    </row>
    <row r="1341" spans="3:7" x14ac:dyDescent="0.2">
      <c r="C1341" s="44"/>
      <c r="E1341" s="42"/>
      <c r="F1341" s="42"/>
      <c r="G1341" s="42"/>
    </row>
    <row r="1342" spans="3:7" x14ac:dyDescent="0.2">
      <c r="C1342" s="44"/>
      <c r="E1342" s="42"/>
      <c r="F1342" s="42"/>
      <c r="G1342" s="42"/>
    </row>
    <row r="1343" spans="3:7" x14ac:dyDescent="0.2">
      <c r="C1343" s="44"/>
      <c r="E1343" s="42"/>
      <c r="F1343" s="42"/>
      <c r="G1343" s="42"/>
    </row>
    <row r="1344" spans="3:7" x14ac:dyDescent="0.2">
      <c r="C1344" s="44"/>
      <c r="E1344" s="42"/>
      <c r="F1344" s="42"/>
      <c r="G1344" s="42"/>
    </row>
    <row r="1345" spans="3:7" x14ac:dyDescent="0.2">
      <c r="C1345" s="44"/>
      <c r="E1345" s="42"/>
      <c r="F1345" s="42"/>
      <c r="G1345" s="42"/>
    </row>
    <row r="1346" spans="3:7" x14ac:dyDescent="0.2">
      <c r="C1346" s="44"/>
      <c r="E1346" s="42"/>
      <c r="F1346" s="42"/>
      <c r="G1346" s="42"/>
    </row>
    <row r="1347" spans="3:7" x14ac:dyDescent="0.2">
      <c r="C1347" s="44"/>
      <c r="E1347" s="42"/>
      <c r="F1347" s="42"/>
      <c r="G1347" s="42"/>
    </row>
    <row r="1348" spans="3:7" x14ac:dyDescent="0.2">
      <c r="C1348" s="44"/>
      <c r="E1348" s="42"/>
      <c r="F1348" s="42"/>
      <c r="G1348" s="42"/>
    </row>
    <row r="1349" spans="3:7" x14ac:dyDescent="0.2">
      <c r="C1349" s="44"/>
      <c r="E1349" s="42"/>
      <c r="F1349" s="42"/>
      <c r="G1349" s="42"/>
    </row>
    <row r="1350" spans="3:7" x14ac:dyDescent="0.2">
      <c r="C1350" s="44"/>
      <c r="E1350" s="42"/>
      <c r="F1350" s="42"/>
      <c r="G1350" s="42"/>
    </row>
    <row r="1351" spans="3:7" x14ac:dyDescent="0.2">
      <c r="C1351" s="44"/>
      <c r="E1351" s="42"/>
      <c r="F1351" s="42"/>
      <c r="G1351" s="42"/>
    </row>
    <row r="1352" spans="3:7" x14ac:dyDescent="0.2">
      <c r="C1352" s="44"/>
      <c r="E1352" s="42"/>
      <c r="F1352" s="42"/>
      <c r="G1352" s="42"/>
    </row>
    <row r="1353" spans="3:7" x14ac:dyDescent="0.2">
      <c r="C1353" s="44"/>
      <c r="E1353" s="42"/>
      <c r="F1353" s="42"/>
      <c r="G1353" s="42"/>
    </row>
    <row r="1354" spans="3:7" x14ac:dyDescent="0.2">
      <c r="C1354" s="44"/>
      <c r="E1354" s="42"/>
      <c r="F1354" s="42"/>
      <c r="G1354" s="42"/>
    </row>
    <row r="1355" spans="3:7" x14ac:dyDescent="0.2">
      <c r="C1355" s="44"/>
      <c r="E1355" s="42"/>
      <c r="F1355" s="42"/>
      <c r="G1355" s="42"/>
    </row>
    <row r="1356" spans="3:7" x14ac:dyDescent="0.2">
      <c r="C1356" s="44"/>
      <c r="E1356" s="42"/>
      <c r="F1356" s="42"/>
      <c r="G1356" s="42"/>
    </row>
    <row r="1357" spans="3:7" x14ac:dyDescent="0.2">
      <c r="C1357" s="44"/>
      <c r="E1357" s="42"/>
      <c r="F1357" s="42"/>
      <c r="G1357" s="42"/>
    </row>
    <row r="1358" spans="3:7" x14ac:dyDescent="0.2">
      <c r="C1358" s="44"/>
      <c r="E1358" s="42"/>
      <c r="F1358" s="42"/>
      <c r="G1358" s="42"/>
    </row>
    <row r="1359" spans="3:7" x14ac:dyDescent="0.2">
      <c r="C1359" s="44"/>
      <c r="E1359" s="42"/>
      <c r="F1359" s="42"/>
      <c r="G1359" s="42"/>
    </row>
    <row r="1360" spans="3:7" x14ac:dyDescent="0.2">
      <c r="C1360" s="44"/>
      <c r="E1360" s="42"/>
      <c r="F1360" s="42"/>
      <c r="G1360" s="42"/>
    </row>
    <row r="1361" spans="3:7" x14ac:dyDescent="0.2">
      <c r="C1361" s="44"/>
      <c r="E1361" s="42"/>
      <c r="F1361" s="42"/>
      <c r="G1361" s="42"/>
    </row>
    <row r="1362" spans="3:7" x14ac:dyDescent="0.2">
      <c r="C1362" s="44"/>
      <c r="E1362" s="42"/>
      <c r="F1362" s="42"/>
      <c r="G1362" s="42"/>
    </row>
    <row r="1363" spans="3:7" x14ac:dyDescent="0.2">
      <c r="C1363" s="44"/>
      <c r="E1363" s="42"/>
      <c r="F1363" s="42"/>
      <c r="G1363" s="42"/>
    </row>
    <row r="1364" spans="3:7" x14ac:dyDescent="0.2">
      <c r="C1364" s="44"/>
      <c r="E1364" s="42"/>
      <c r="F1364" s="42"/>
      <c r="G1364" s="42"/>
    </row>
    <row r="1365" spans="3:7" x14ac:dyDescent="0.2">
      <c r="C1365" s="44"/>
      <c r="E1365" s="42"/>
      <c r="F1365" s="42"/>
      <c r="G1365" s="42"/>
    </row>
    <row r="1366" spans="3:7" x14ac:dyDescent="0.2">
      <c r="C1366" s="44"/>
      <c r="E1366" s="42"/>
      <c r="F1366" s="42"/>
      <c r="G1366" s="42"/>
    </row>
    <row r="1367" spans="3:7" x14ac:dyDescent="0.2">
      <c r="C1367" s="44"/>
      <c r="E1367" s="42"/>
      <c r="F1367" s="42"/>
      <c r="G1367" s="42"/>
    </row>
    <row r="1368" spans="3:7" x14ac:dyDescent="0.2">
      <c r="C1368" s="44"/>
      <c r="E1368" s="42"/>
      <c r="F1368" s="42"/>
      <c r="G1368" s="42"/>
    </row>
    <row r="1369" spans="3:7" x14ac:dyDescent="0.2">
      <c r="C1369" s="44"/>
      <c r="E1369" s="42"/>
      <c r="F1369" s="42"/>
      <c r="G1369" s="42"/>
    </row>
    <row r="1370" spans="3:7" x14ac:dyDescent="0.2">
      <c r="C1370" s="44"/>
      <c r="E1370" s="42"/>
      <c r="F1370" s="42"/>
      <c r="G1370" s="42"/>
    </row>
    <row r="1371" spans="3:7" x14ac:dyDescent="0.2">
      <c r="C1371" s="44"/>
      <c r="E1371" s="42"/>
      <c r="F1371" s="42"/>
      <c r="G1371" s="42"/>
    </row>
    <row r="1372" spans="3:7" x14ac:dyDescent="0.2">
      <c r="C1372" s="44"/>
      <c r="E1372" s="42"/>
      <c r="F1372" s="42"/>
      <c r="G1372" s="42"/>
    </row>
    <row r="1373" spans="3:7" x14ac:dyDescent="0.2">
      <c r="C1373" s="44"/>
      <c r="E1373" s="42"/>
      <c r="F1373" s="42"/>
      <c r="G1373" s="42"/>
    </row>
    <row r="1374" spans="3:7" x14ac:dyDescent="0.2">
      <c r="C1374" s="44"/>
      <c r="E1374" s="42"/>
      <c r="F1374" s="42"/>
      <c r="G1374" s="42"/>
    </row>
    <row r="1375" spans="3:7" x14ac:dyDescent="0.2">
      <c r="C1375" s="44"/>
      <c r="E1375" s="42"/>
      <c r="F1375" s="42"/>
      <c r="G1375" s="42"/>
    </row>
    <row r="1376" spans="3:7" x14ac:dyDescent="0.2">
      <c r="C1376" s="44"/>
      <c r="E1376" s="42"/>
      <c r="F1376" s="42"/>
      <c r="G1376" s="42"/>
    </row>
    <row r="1377" spans="3:7" x14ac:dyDescent="0.2">
      <c r="C1377" s="44"/>
      <c r="E1377" s="42"/>
      <c r="F1377" s="42"/>
      <c r="G1377" s="42"/>
    </row>
    <row r="1378" spans="3:7" x14ac:dyDescent="0.2">
      <c r="C1378" s="44"/>
      <c r="E1378" s="42"/>
      <c r="F1378" s="42"/>
      <c r="G1378" s="42"/>
    </row>
    <row r="1379" spans="3:7" x14ac:dyDescent="0.2">
      <c r="C1379" s="44"/>
      <c r="E1379" s="42"/>
      <c r="F1379" s="42"/>
      <c r="G1379" s="42"/>
    </row>
    <row r="1380" spans="3:7" x14ac:dyDescent="0.2">
      <c r="C1380" s="44"/>
      <c r="E1380" s="42"/>
      <c r="F1380" s="42"/>
      <c r="G1380" s="42"/>
    </row>
    <row r="1381" spans="3:7" x14ac:dyDescent="0.2">
      <c r="C1381" s="44"/>
      <c r="E1381" s="42"/>
      <c r="F1381" s="42"/>
      <c r="G1381" s="42"/>
    </row>
    <row r="1382" spans="3:7" x14ac:dyDescent="0.2">
      <c r="C1382" s="44"/>
      <c r="E1382" s="42"/>
      <c r="F1382" s="42"/>
      <c r="G1382" s="42"/>
    </row>
    <row r="1383" spans="3:7" x14ac:dyDescent="0.2">
      <c r="C1383" s="44"/>
      <c r="E1383" s="42"/>
      <c r="F1383" s="42"/>
      <c r="G1383" s="42"/>
    </row>
    <row r="1384" spans="3:7" x14ac:dyDescent="0.2">
      <c r="C1384" s="44"/>
      <c r="E1384" s="42"/>
      <c r="F1384" s="42"/>
      <c r="G1384" s="42"/>
    </row>
    <row r="1385" spans="3:7" x14ac:dyDescent="0.2">
      <c r="C1385" s="44"/>
      <c r="E1385" s="42"/>
      <c r="F1385" s="42"/>
      <c r="G1385" s="42"/>
    </row>
    <row r="1386" spans="3:7" x14ac:dyDescent="0.2">
      <c r="C1386" s="44"/>
      <c r="E1386" s="42"/>
      <c r="F1386" s="42"/>
      <c r="G1386" s="42"/>
    </row>
    <row r="1387" spans="3:7" x14ac:dyDescent="0.2">
      <c r="C1387" s="44"/>
      <c r="E1387" s="42"/>
      <c r="F1387" s="42"/>
      <c r="G1387" s="42"/>
    </row>
    <row r="1388" spans="3:7" x14ac:dyDescent="0.2">
      <c r="C1388" s="44"/>
      <c r="E1388" s="42"/>
      <c r="F1388" s="42"/>
      <c r="G1388" s="42"/>
    </row>
    <row r="1389" spans="3:7" x14ac:dyDescent="0.2">
      <c r="C1389" s="44"/>
      <c r="E1389" s="42"/>
      <c r="F1389" s="42"/>
      <c r="G1389" s="42"/>
    </row>
    <row r="1390" spans="3:7" x14ac:dyDescent="0.2">
      <c r="C1390" s="44"/>
      <c r="E1390" s="42"/>
      <c r="F1390" s="42"/>
      <c r="G1390" s="42"/>
    </row>
    <row r="1391" spans="3:7" x14ac:dyDescent="0.2">
      <c r="C1391" s="44"/>
      <c r="E1391" s="42"/>
      <c r="F1391" s="42"/>
      <c r="G1391" s="42"/>
    </row>
    <row r="1392" spans="3:7" x14ac:dyDescent="0.2">
      <c r="C1392" s="44"/>
      <c r="E1392" s="42"/>
      <c r="F1392" s="42"/>
      <c r="G1392" s="42"/>
    </row>
    <row r="1393" spans="3:7" x14ac:dyDescent="0.2">
      <c r="C1393" s="44"/>
      <c r="E1393" s="42"/>
      <c r="F1393" s="42"/>
      <c r="G1393" s="42"/>
    </row>
    <row r="1394" spans="3:7" x14ac:dyDescent="0.2">
      <c r="C1394" s="44"/>
      <c r="E1394" s="42"/>
      <c r="F1394" s="42"/>
      <c r="G1394" s="42"/>
    </row>
    <row r="1395" spans="3:7" x14ac:dyDescent="0.2">
      <c r="C1395" s="44"/>
      <c r="E1395" s="42"/>
      <c r="F1395" s="42"/>
      <c r="G1395" s="42"/>
    </row>
    <row r="1396" spans="3:7" x14ac:dyDescent="0.2">
      <c r="C1396" s="44"/>
      <c r="E1396" s="42"/>
      <c r="F1396" s="42"/>
      <c r="G1396" s="42"/>
    </row>
    <row r="1397" spans="3:7" x14ac:dyDescent="0.2">
      <c r="C1397" s="44"/>
      <c r="E1397" s="42"/>
      <c r="F1397" s="42"/>
      <c r="G1397" s="42"/>
    </row>
    <row r="1398" spans="3:7" x14ac:dyDescent="0.2">
      <c r="C1398" s="44"/>
      <c r="E1398" s="42"/>
      <c r="F1398" s="42"/>
      <c r="G1398" s="42"/>
    </row>
    <row r="1399" spans="3:7" x14ac:dyDescent="0.2">
      <c r="C1399" s="44"/>
      <c r="E1399" s="42"/>
      <c r="F1399" s="42"/>
      <c r="G1399" s="42"/>
    </row>
    <row r="1400" spans="3:7" x14ac:dyDescent="0.2">
      <c r="C1400" s="44"/>
      <c r="E1400" s="42"/>
      <c r="F1400" s="42"/>
      <c r="G1400" s="42"/>
    </row>
    <row r="1401" spans="3:7" x14ac:dyDescent="0.2">
      <c r="C1401" s="44"/>
      <c r="E1401" s="42"/>
      <c r="F1401" s="42"/>
      <c r="G1401" s="42"/>
    </row>
    <row r="1402" spans="3:7" x14ac:dyDescent="0.2">
      <c r="C1402" s="44"/>
      <c r="E1402" s="42"/>
      <c r="F1402" s="42"/>
      <c r="G1402" s="42"/>
    </row>
    <row r="1403" spans="3:7" x14ac:dyDescent="0.2">
      <c r="C1403" s="44"/>
      <c r="E1403" s="42"/>
      <c r="F1403" s="42"/>
      <c r="G1403" s="42"/>
    </row>
    <row r="1404" spans="3:7" x14ac:dyDescent="0.2">
      <c r="C1404" s="44"/>
      <c r="E1404" s="42"/>
      <c r="F1404" s="42"/>
      <c r="G1404" s="42"/>
    </row>
    <row r="1405" spans="3:7" x14ac:dyDescent="0.2">
      <c r="C1405" s="44"/>
      <c r="E1405" s="42"/>
      <c r="F1405" s="42"/>
      <c r="G1405" s="42"/>
    </row>
    <row r="1406" spans="3:7" x14ac:dyDescent="0.2">
      <c r="C1406" s="44"/>
      <c r="E1406" s="42"/>
      <c r="F1406" s="42"/>
      <c r="G1406" s="42"/>
    </row>
    <row r="1407" spans="3:7" x14ac:dyDescent="0.2">
      <c r="C1407" s="44"/>
      <c r="E1407" s="42"/>
      <c r="F1407" s="42"/>
      <c r="G1407" s="42"/>
    </row>
    <row r="1408" spans="3:7" x14ac:dyDescent="0.2">
      <c r="C1408" s="44"/>
      <c r="E1408" s="42"/>
      <c r="F1408" s="42"/>
      <c r="G1408" s="42"/>
    </row>
    <row r="1409" spans="3:7" x14ac:dyDescent="0.2">
      <c r="C1409" s="44"/>
      <c r="E1409" s="42"/>
      <c r="F1409" s="42"/>
      <c r="G1409" s="42"/>
    </row>
    <row r="1410" spans="3:7" x14ac:dyDescent="0.2">
      <c r="C1410" s="44"/>
      <c r="E1410" s="42"/>
      <c r="F1410" s="42"/>
      <c r="G1410" s="42"/>
    </row>
    <row r="1411" spans="3:7" x14ac:dyDescent="0.2">
      <c r="C1411" s="44"/>
      <c r="E1411" s="42"/>
      <c r="F1411" s="42"/>
      <c r="G1411" s="42"/>
    </row>
    <row r="1412" spans="3:7" x14ac:dyDescent="0.2">
      <c r="C1412" s="44"/>
      <c r="E1412" s="42"/>
      <c r="F1412" s="42"/>
      <c r="G1412" s="42"/>
    </row>
    <row r="1413" spans="3:7" x14ac:dyDescent="0.2">
      <c r="C1413" s="44"/>
      <c r="E1413" s="42"/>
      <c r="F1413" s="42"/>
      <c r="G1413" s="42"/>
    </row>
    <row r="1414" spans="3:7" x14ac:dyDescent="0.2">
      <c r="C1414" s="44"/>
      <c r="E1414" s="42"/>
      <c r="F1414" s="42"/>
      <c r="G1414" s="42"/>
    </row>
    <row r="1415" spans="3:7" x14ac:dyDescent="0.2">
      <c r="C1415" s="44"/>
      <c r="E1415" s="42"/>
      <c r="F1415" s="42"/>
      <c r="G1415" s="42"/>
    </row>
    <row r="1416" spans="3:7" x14ac:dyDescent="0.2">
      <c r="C1416" s="44"/>
      <c r="E1416" s="42"/>
      <c r="F1416" s="42"/>
      <c r="G1416" s="42"/>
    </row>
    <row r="1417" spans="3:7" x14ac:dyDescent="0.2">
      <c r="C1417" s="44"/>
      <c r="E1417" s="42"/>
      <c r="F1417" s="42"/>
      <c r="G1417" s="42"/>
    </row>
    <row r="1418" spans="3:7" x14ac:dyDescent="0.2">
      <c r="C1418" s="44"/>
      <c r="E1418" s="42"/>
      <c r="F1418" s="42"/>
      <c r="G1418" s="42"/>
    </row>
    <row r="1419" spans="3:7" x14ac:dyDescent="0.2">
      <c r="C1419" s="44"/>
      <c r="E1419" s="42"/>
      <c r="F1419" s="42"/>
      <c r="G1419" s="42"/>
    </row>
    <row r="1420" spans="3:7" x14ac:dyDescent="0.2">
      <c r="C1420" s="44"/>
      <c r="E1420" s="42"/>
      <c r="F1420" s="42"/>
      <c r="G1420" s="42"/>
    </row>
    <row r="1421" spans="3:7" x14ac:dyDescent="0.2">
      <c r="C1421" s="44"/>
      <c r="E1421" s="42"/>
      <c r="F1421" s="42"/>
      <c r="G1421" s="42"/>
    </row>
    <row r="1422" spans="3:7" x14ac:dyDescent="0.2">
      <c r="C1422" s="44"/>
      <c r="E1422" s="42"/>
      <c r="F1422" s="42"/>
      <c r="G1422" s="42"/>
    </row>
    <row r="1423" spans="3:7" x14ac:dyDescent="0.2">
      <c r="C1423" s="44"/>
      <c r="E1423" s="42"/>
      <c r="F1423" s="42"/>
      <c r="G1423" s="42"/>
    </row>
    <row r="1424" spans="3:7" x14ac:dyDescent="0.2">
      <c r="C1424" s="44"/>
      <c r="E1424" s="42"/>
      <c r="F1424" s="42"/>
      <c r="G1424" s="42"/>
    </row>
    <row r="1425" spans="3:7" x14ac:dyDescent="0.2">
      <c r="C1425" s="44"/>
      <c r="E1425" s="42"/>
      <c r="F1425" s="42"/>
      <c r="G1425" s="42"/>
    </row>
    <row r="1426" spans="3:7" x14ac:dyDescent="0.2">
      <c r="C1426" s="44"/>
      <c r="E1426" s="42"/>
      <c r="F1426" s="42"/>
      <c r="G1426" s="42"/>
    </row>
    <row r="1427" spans="3:7" x14ac:dyDescent="0.2">
      <c r="C1427" s="44"/>
      <c r="E1427" s="42"/>
      <c r="F1427" s="42"/>
      <c r="G1427" s="42"/>
    </row>
    <row r="1428" spans="3:7" x14ac:dyDescent="0.2">
      <c r="C1428" s="44"/>
      <c r="E1428" s="42"/>
      <c r="F1428" s="42"/>
      <c r="G1428" s="42"/>
    </row>
    <row r="1429" spans="3:7" x14ac:dyDescent="0.2">
      <c r="C1429" s="44"/>
      <c r="E1429" s="42"/>
      <c r="F1429" s="42"/>
      <c r="G1429" s="42"/>
    </row>
    <row r="1430" spans="3:7" x14ac:dyDescent="0.2">
      <c r="C1430" s="44"/>
      <c r="E1430" s="42"/>
      <c r="F1430" s="42"/>
      <c r="G1430" s="42"/>
    </row>
    <row r="1431" spans="3:7" x14ac:dyDescent="0.2">
      <c r="C1431" s="44"/>
      <c r="E1431" s="42"/>
      <c r="F1431" s="42"/>
      <c r="G1431" s="42"/>
    </row>
    <row r="1432" spans="3:7" x14ac:dyDescent="0.2">
      <c r="C1432" s="44"/>
      <c r="E1432" s="42"/>
      <c r="F1432" s="42"/>
      <c r="G1432" s="42"/>
    </row>
    <row r="1433" spans="3:7" x14ac:dyDescent="0.2">
      <c r="C1433" s="44"/>
      <c r="E1433" s="42"/>
      <c r="F1433" s="42"/>
      <c r="G1433" s="42"/>
    </row>
    <row r="1434" spans="3:7" x14ac:dyDescent="0.2">
      <c r="C1434" s="44"/>
      <c r="E1434" s="42"/>
      <c r="F1434" s="42"/>
      <c r="G1434" s="42"/>
    </row>
    <row r="1435" spans="3:7" x14ac:dyDescent="0.2">
      <c r="C1435" s="44"/>
      <c r="E1435" s="42"/>
      <c r="F1435" s="42"/>
      <c r="G1435" s="42"/>
    </row>
    <row r="1436" spans="3:7" x14ac:dyDescent="0.2">
      <c r="C1436" s="44"/>
      <c r="E1436" s="42"/>
      <c r="F1436" s="42"/>
      <c r="G1436" s="42"/>
    </row>
    <row r="1437" spans="3:7" x14ac:dyDescent="0.2">
      <c r="C1437" s="44"/>
      <c r="E1437" s="42"/>
      <c r="F1437" s="42"/>
      <c r="G1437" s="42"/>
    </row>
    <row r="1438" spans="3:7" x14ac:dyDescent="0.2">
      <c r="C1438" s="44"/>
      <c r="E1438" s="42"/>
      <c r="F1438" s="42"/>
      <c r="G1438" s="42"/>
    </row>
    <row r="1439" spans="3:7" x14ac:dyDescent="0.2">
      <c r="C1439" s="44"/>
      <c r="E1439" s="42"/>
      <c r="F1439" s="42"/>
      <c r="G1439" s="42"/>
    </row>
    <row r="1440" spans="3:7" x14ac:dyDescent="0.2">
      <c r="C1440" s="44"/>
      <c r="E1440" s="42"/>
      <c r="F1440" s="42"/>
      <c r="G1440" s="42"/>
    </row>
    <row r="1441" spans="3:7" x14ac:dyDescent="0.2">
      <c r="C1441" s="44"/>
      <c r="E1441" s="42"/>
      <c r="F1441" s="42"/>
      <c r="G1441" s="42"/>
    </row>
    <row r="1442" spans="3:7" x14ac:dyDescent="0.2">
      <c r="C1442" s="44"/>
      <c r="E1442" s="42"/>
      <c r="F1442" s="42"/>
      <c r="G1442" s="42"/>
    </row>
    <row r="1443" spans="3:7" x14ac:dyDescent="0.2">
      <c r="C1443" s="44"/>
      <c r="E1443" s="42"/>
      <c r="F1443" s="42"/>
      <c r="G1443" s="42"/>
    </row>
    <row r="1444" spans="3:7" x14ac:dyDescent="0.2">
      <c r="C1444" s="44"/>
      <c r="E1444" s="42"/>
      <c r="F1444" s="42"/>
      <c r="G1444" s="42"/>
    </row>
    <row r="1445" spans="3:7" x14ac:dyDescent="0.2">
      <c r="C1445" s="44"/>
      <c r="E1445" s="42"/>
      <c r="F1445" s="42"/>
      <c r="G1445" s="42"/>
    </row>
    <row r="1446" spans="3:7" x14ac:dyDescent="0.2">
      <c r="C1446" s="44"/>
      <c r="E1446" s="42"/>
      <c r="F1446" s="42"/>
      <c r="G1446" s="42"/>
    </row>
    <row r="1447" spans="3:7" x14ac:dyDescent="0.2">
      <c r="C1447" s="44"/>
      <c r="E1447" s="42"/>
      <c r="F1447" s="42"/>
      <c r="G1447" s="42"/>
    </row>
    <row r="1448" spans="3:7" x14ac:dyDescent="0.2">
      <c r="C1448" s="44"/>
      <c r="E1448" s="42"/>
      <c r="F1448" s="42"/>
      <c r="G1448" s="42"/>
    </row>
    <row r="1449" spans="3:7" x14ac:dyDescent="0.2">
      <c r="C1449" s="44"/>
      <c r="E1449" s="42"/>
      <c r="F1449" s="42"/>
      <c r="G1449" s="42"/>
    </row>
    <row r="1450" spans="3:7" x14ac:dyDescent="0.2">
      <c r="C1450" s="44"/>
      <c r="E1450" s="42"/>
      <c r="F1450" s="42"/>
      <c r="G1450" s="42"/>
    </row>
    <row r="1451" spans="3:7" x14ac:dyDescent="0.2">
      <c r="C1451" s="44"/>
      <c r="E1451" s="42"/>
      <c r="F1451" s="42"/>
      <c r="G1451" s="42"/>
    </row>
    <row r="1452" spans="3:7" x14ac:dyDescent="0.2">
      <c r="C1452" s="44"/>
      <c r="E1452" s="42"/>
      <c r="F1452" s="42"/>
      <c r="G1452" s="42"/>
    </row>
    <row r="1453" spans="3:7" x14ac:dyDescent="0.2">
      <c r="C1453" s="44"/>
      <c r="E1453" s="42"/>
      <c r="F1453" s="42"/>
      <c r="G1453" s="42"/>
    </row>
    <row r="1454" spans="3:7" x14ac:dyDescent="0.2">
      <c r="C1454" s="44"/>
      <c r="E1454" s="42"/>
      <c r="F1454" s="42"/>
      <c r="G1454" s="42"/>
    </row>
    <row r="1455" spans="3:7" x14ac:dyDescent="0.2">
      <c r="C1455" s="44"/>
      <c r="E1455" s="42"/>
      <c r="F1455" s="42"/>
      <c r="G1455" s="42"/>
    </row>
    <row r="1456" spans="3:7" x14ac:dyDescent="0.2">
      <c r="C1456" s="44"/>
      <c r="E1456" s="42"/>
      <c r="F1456" s="42"/>
      <c r="G1456" s="42"/>
    </row>
    <row r="1457" spans="3:7" x14ac:dyDescent="0.2">
      <c r="C1457" s="44"/>
      <c r="E1457" s="42"/>
      <c r="F1457" s="42"/>
      <c r="G1457" s="42"/>
    </row>
    <row r="1458" spans="3:7" x14ac:dyDescent="0.2">
      <c r="C1458" s="44"/>
      <c r="E1458" s="42"/>
      <c r="F1458" s="42"/>
      <c r="G1458" s="42"/>
    </row>
    <row r="1459" spans="3:7" x14ac:dyDescent="0.2">
      <c r="C1459" s="44"/>
      <c r="E1459" s="42"/>
      <c r="F1459" s="42"/>
      <c r="G1459" s="42"/>
    </row>
    <row r="1460" spans="3:7" x14ac:dyDescent="0.2">
      <c r="C1460" s="44"/>
      <c r="E1460" s="42"/>
      <c r="F1460" s="42"/>
      <c r="G1460" s="42"/>
    </row>
    <row r="1461" spans="3:7" x14ac:dyDescent="0.2">
      <c r="C1461" s="44"/>
      <c r="E1461" s="42"/>
      <c r="F1461" s="42"/>
      <c r="G1461" s="42"/>
    </row>
    <row r="1462" spans="3:7" x14ac:dyDescent="0.2">
      <c r="C1462" s="44"/>
      <c r="E1462" s="42"/>
      <c r="F1462" s="42"/>
      <c r="G1462" s="42"/>
    </row>
    <row r="1463" spans="3:7" x14ac:dyDescent="0.2">
      <c r="C1463" s="44"/>
      <c r="E1463" s="42"/>
      <c r="F1463" s="42"/>
      <c r="G1463" s="42"/>
    </row>
    <row r="1464" spans="3:7" x14ac:dyDescent="0.2">
      <c r="C1464" s="44"/>
      <c r="E1464" s="42"/>
      <c r="F1464" s="42"/>
      <c r="G1464" s="42"/>
    </row>
    <row r="1465" spans="3:7" x14ac:dyDescent="0.2">
      <c r="C1465" s="44"/>
      <c r="E1465" s="42"/>
      <c r="F1465" s="42"/>
      <c r="G1465" s="42"/>
    </row>
    <row r="1466" spans="3:7" x14ac:dyDescent="0.2">
      <c r="C1466" s="44"/>
      <c r="E1466" s="42"/>
      <c r="F1466" s="42"/>
      <c r="G1466" s="42"/>
    </row>
    <row r="1467" spans="3:7" x14ac:dyDescent="0.2">
      <c r="C1467" s="44"/>
      <c r="E1467" s="42"/>
      <c r="F1467" s="42"/>
      <c r="G1467" s="42"/>
    </row>
    <row r="1468" spans="3:7" x14ac:dyDescent="0.2">
      <c r="C1468" s="44"/>
      <c r="E1468" s="42"/>
      <c r="F1468" s="42"/>
      <c r="G1468" s="42"/>
    </row>
    <row r="1469" spans="3:7" x14ac:dyDescent="0.2">
      <c r="C1469" s="44"/>
      <c r="E1469" s="42"/>
      <c r="F1469" s="42"/>
      <c r="G1469" s="42"/>
    </row>
    <row r="1470" spans="3:7" x14ac:dyDescent="0.2">
      <c r="C1470" s="44"/>
      <c r="E1470" s="42"/>
      <c r="F1470" s="42"/>
      <c r="G1470" s="42"/>
    </row>
    <row r="1471" spans="3:7" x14ac:dyDescent="0.2">
      <c r="C1471" s="44"/>
      <c r="E1471" s="42"/>
      <c r="F1471" s="42"/>
      <c r="G1471" s="42"/>
    </row>
    <row r="1472" spans="3:7" x14ac:dyDescent="0.2">
      <c r="C1472" s="44"/>
      <c r="E1472" s="42"/>
      <c r="F1472" s="42"/>
      <c r="G1472" s="42"/>
    </row>
    <row r="1473" spans="3:7" x14ac:dyDescent="0.2">
      <c r="C1473" s="44"/>
      <c r="E1473" s="42"/>
      <c r="F1473" s="42"/>
      <c r="G1473" s="42"/>
    </row>
    <row r="1474" spans="3:7" x14ac:dyDescent="0.2">
      <c r="C1474" s="44"/>
      <c r="E1474" s="42"/>
      <c r="F1474" s="42"/>
      <c r="G1474" s="42"/>
    </row>
    <row r="1475" spans="3:7" x14ac:dyDescent="0.2">
      <c r="C1475" s="44"/>
      <c r="E1475" s="42"/>
      <c r="F1475" s="42"/>
      <c r="G1475" s="42"/>
    </row>
    <row r="1476" spans="3:7" x14ac:dyDescent="0.2">
      <c r="C1476" s="44"/>
      <c r="E1476" s="42"/>
      <c r="F1476" s="42"/>
      <c r="G1476" s="42"/>
    </row>
    <row r="1477" spans="3:7" x14ac:dyDescent="0.2">
      <c r="C1477" s="44"/>
      <c r="E1477" s="42"/>
      <c r="F1477" s="42"/>
      <c r="G1477" s="42"/>
    </row>
    <row r="1478" spans="3:7" x14ac:dyDescent="0.2">
      <c r="C1478" s="44"/>
      <c r="E1478" s="42"/>
      <c r="F1478" s="42"/>
      <c r="G1478" s="42"/>
    </row>
    <row r="1479" spans="3:7" x14ac:dyDescent="0.2">
      <c r="C1479" s="44"/>
      <c r="E1479" s="42"/>
      <c r="F1479" s="42"/>
      <c r="G1479" s="42"/>
    </row>
    <row r="1480" spans="3:7" x14ac:dyDescent="0.2">
      <c r="C1480" s="44"/>
      <c r="E1480" s="42"/>
      <c r="F1480" s="42"/>
      <c r="G1480" s="42"/>
    </row>
    <row r="1481" spans="3:7" x14ac:dyDescent="0.2">
      <c r="C1481" s="44"/>
      <c r="E1481" s="42"/>
      <c r="F1481" s="42"/>
      <c r="G1481" s="42"/>
    </row>
    <row r="1482" spans="3:7" x14ac:dyDescent="0.2">
      <c r="C1482" s="44"/>
      <c r="E1482" s="42"/>
      <c r="F1482" s="42"/>
      <c r="G1482" s="42"/>
    </row>
    <row r="1483" spans="3:7" x14ac:dyDescent="0.2">
      <c r="C1483" s="44"/>
      <c r="E1483" s="42"/>
      <c r="F1483" s="42"/>
      <c r="G1483" s="42"/>
    </row>
    <row r="1484" spans="3:7" x14ac:dyDescent="0.2">
      <c r="C1484" s="44"/>
      <c r="E1484" s="42"/>
      <c r="F1484" s="42"/>
      <c r="G1484" s="42"/>
    </row>
    <row r="1485" spans="3:7" x14ac:dyDescent="0.2">
      <c r="C1485" s="44"/>
      <c r="E1485" s="42"/>
      <c r="F1485" s="42"/>
      <c r="G1485" s="42"/>
    </row>
    <row r="1486" spans="3:7" x14ac:dyDescent="0.2">
      <c r="C1486" s="44"/>
      <c r="E1486" s="42"/>
      <c r="F1486" s="42"/>
      <c r="G1486" s="42"/>
    </row>
    <row r="1487" spans="3:7" x14ac:dyDescent="0.2">
      <c r="C1487" s="44"/>
      <c r="E1487" s="42"/>
      <c r="F1487" s="42"/>
      <c r="G1487" s="42"/>
    </row>
    <row r="1488" spans="3:7" x14ac:dyDescent="0.2">
      <c r="C1488" s="44"/>
      <c r="E1488" s="42"/>
      <c r="F1488" s="42"/>
      <c r="G1488" s="42"/>
    </row>
    <row r="1489" spans="3:7" x14ac:dyDescent="0.2">
      <c r="C1489" s="44"/>
      <c r="E1489" s="42"/>
      <c r="F1489" s="42"/>
      <c r="G1489" s="42"/>
    </row>
    <row r="1490" spans="3:7" x14ac:dyDescent="0.2">
      <c r="C1490" s="44"/>
      <c r="E1490" s="42"/>
      <c r="F1490" s="42"/>
      <c r="G1490" s="42"/>
    </row>
    <row r="1491" spans="3:7" x14ac:dyDescent="0.2">
      <c r="C1491" s="44"/>
      <c r="E1491" s="42"/>
      <c r="F1491" s="42"/>
      <c r="G1491" s="42"/>
    </row>
    <row r="1492" spans="3:7" x14ac:dyDescent="0.2">
      <c r="C1492" s="44"/>
      <c r="E1492" s="42"/>
      <c r="F1492" s="42"/>
      <c r="G1492" s="42"/>
    </row>
    <row r="1493" spans="3:7" x14ac:dyDescent="0.2">
      <c r="C1493" s="44"/>
      <c r="E1493" s="42"/>
      <c r="F1493" s="42"/>
      <c r="G1493" s="42"/>
    </row>
    <row r="1494" spans="3:7" x14ac:dyDescent="0.2">
      <c r="C1494" s="44"/>
      <c r="E1494" s="42"/>
      <c r="F1494" s="42"/>
      <c r="G1494" s="42"/>
    </row>
    <row r="1495" spans="3:7" x14ac:dyDescent="0.2">
      <c r="C1495" s="44"/>
      <c r="E1495" s="42"/>
      <c r="F1495" s="42"/>
      <c r="G1495" s="42"/>
    </row>
    <row r="1496" spans="3:7" x14ac:dyDescent="0.2">
      <c r="C1496" s="44"/>
      <c r="E1496" s="42"/>
      <c r="F1496" s="42"/>
      <c r="G1496" s="42"/>
    </row>
    <row r="1497" spans="3:7" x14ac:dyDescent="0.2">
      <c r="C1497" s="44"/>
      <c r="E1497" s="42"/>
      <c r="F1497" s="42"/>
      <c r="G1497" s="42"/>
    </row>
    <row r="1498" spans="3:7" x14ac:dyDescent="0.2">
      <c r="C1498" s="44"/>
      <c r="E1498" s="42"/>
      <c r="F1498" s="42"/>
      <c r="G1498" s="42"/>
    </row>
    <row r="1499" spans="3:7" x14ac:dyDescent="0.2">
      <c r="C1499" s="44"/>
      <c r="E1499" s="42"/>
      <c r="F1499" s="42"/>
      <c r="G1499" s="42"/>
    </row>
    <row r="1500" spans="3:7" x14ac:dyDescent="0.2">
      <c r="C1500" s="44"/>
      <c r="E1500" s="42"/>
      <c r="F1500" s="42"/>
      <c r="G1500" s="42"/>
    </row>
    <row r="1501" spans="3:7" x14ac:dyDescent="0.2">
      <c r="C1501" s="44"/>
      <c r="E1501" s="42"/>
      <c r="F1501" s="42"/>
      <c r="G1501" s="42"/>
    </row>
    <row r="1502" spans="3:7" x14ac:dyDescent="0.2">
      <c r="C1502" s="44"/>
      <c r="E1502" s="42"/>
      <c r="F1502" s="42"/>
      <c r="G1502" s="42"/>
    </row>
    <row r="1503" spans="3:7" x14ac:dyDescent="0.2">
      <c r="C1503" s="44"/>
      <c r="E1503" s="42"/>
      <c r="F1503" s="42"/>
      <c r="G1503" s="42"/>
    </row>
    <row r="1504" spans="3:7" x14ac:dyDescent="0.2">
      <c r="C1504" s="44"/>
      <c r="E1504" s="42"/>
      <c r="F1504" s="42"/>
      <c r="G1504" s="42"/>
    </row>
    <row r="1505" spans="3:7" x14ac:dyDescent="0.2">
      <c r="C1505" s="44"/>
      <c r="E1505" s="42"/>
      <c r="F1505" s="42"/>
      <c r="G1505" s="42"/>
    </row>
    <row r="1506" spans="3:7" x14ac:dyDescent="0.2">
      <c r="C1506" s="44"/>
      <c r="E1506" s="42"/>
      <c r="F1506" s="42"/>
      <c r="G1506" s="42"/>
    </row>
    <row r="1507" spans="3:7" x14ac:dyDescent="0.2">
      <c r="C1507" s="44"/>
      <c r="E1507" s="42"/>
      <c r="F1507" s="42"/>
      <c r="G1507" s="42"/>
    </row>
    <row r="1508" spans="3:7" x14ac:dyDescent="0.2">
      <c r="C1508" s="44"/>
      <c r="E1508" s="42"/>
      <c r="F1508" s="42"/>
      <c r="G1508" s="42"/>
    </row>
    <row r="1509" spans="3:7" x14ac:dyDescent="0.2">
      <c r="C1509" s="44"/>
      <c r="E1509" s="42"/>
      <c r="F1509" s="42"/>
      <c r="G1509" s="42"/>
    </row>
    <row r="1510" spans="3:7" x14ac:dyDescent="0.2">
      <c r="C1510" s="44"/>
      <c r="E1510" s="42"/>
      <c r="F1510" s="42"/>
      <c r="G1510" s="42"/>
    </row>
    <row r="1511" spans="3:7" x14ac:dyDescent="0.2">
      <c r="C1511" s="44"/>
      <c r="E1511" s="42"/>
      <c r="F1511" s="42"/>
      <c r="G1511" s="42"/>
    </row>
    <row r="1512" spans="3:7" x14ac:dyDescent="0.2">
      <c r="C1512" s="44"/>
      <c r="E1512" s="42"/>
      <c r="F1512" s="42"/>
      <c r="G1512" s="42"/>
    </row>
    <row r="1513" spans="3:7" x14ac:dyDescent="0.2">
      <c r="C1513" s="44"/>
      <c r="E1513" s="42"/>
      <c r="F1513" s="42"/>
      <c r="G1513" s="42"/>
    </row>
    <row r="1514" spans="3:7" x14ac:dyDescent="0.2">
      <c r="C1514" s="44"/>
      <c r="E1514" s="42"/>
      <c r="F1514" s="42"/>
      <c r="G1514" s="42"/>
    </row>
    <row r="1515" spans="3:7" x14ac:dyDescent="0.2">
      <c r="C1515" s="44"/>
      <c r="E1515" s="42"/>
      <c r="F1515" s="42"/>
      <c r="G1515" s="42"/>
    </row>
    <row r="1516" spans="3:7" x14ac:dyDescent="0.2">
      <c r="C1516" s="44"/>
      <c r="E1516" s="42"/>
      <c r="F1516" s="42"/>
      <c r="G1516" s="42"/>
    </row>
    <row r="1517" spans="3:7" x14ac:dyDescent="0.2">
      <c r="C1517" s="44"/>
      <c r="E1517" s="42"/>
      <c r="F1517" s="42"/>
      <c r="G1517" s="42"/>
    </row>
    <row r="1518" spans="3:7" x14ac:dyDescent="0.2">
      <c r="C1518" s="44"/>
      <c r="E1518" s="42"/>
      <c r="F1518" s="42"/>
      <c r="G1518" s="42"/>
    </row>
    <row r="1519" spans="3:7" x14ac:dyDescent="0.2">
      <c r="C1519" s="44"/>
      <c r="E1519" s="42"/>
      <c r="F1519" s="42"/>
      <c r="G1519" s="42"/>
    </row>
    <row r="1520" spans="3:7" x14ac:dyDescent="0.2">
      <c r="C1520" s="44"/>
      <c r="E1520" s="42"/>
      <c r="F1520" s="42"/>
      <c r="G1520" s="42"/>
    </row>
    <row r="1521" spans="3:7" x14ac:dyDescent="0.2">
      <c r="C1521" s="44"/>
      <c r="E1521" s="42"/>
      <c r="F1521" s="42"/>
      <c r="G1521" s="42"/>
    </row>
    <row r="1522" spans="3:7" x14ac:dyDescent="0.2">
      <c r="C1522" s="44"/>
      <c r="E1522" s="42"/>
      <c r="F1522" s="42"/>
      <c r="G1522" s="42"/>
    </row>
    <row r="1523" spans="3:7" x14ac:dyDescent="0.2">
      <c r="C1523" s="44"/>
      <c r="E1523" s="42"/>
      <c r="F1523" s="42"/>
      <c r="G1523" s="42"/>
    </row>
    <row r="1524" spans="3:7" x14ac:dyDescent="0.2">
      <c r="C1524" s="44"/>
      <c r="E1524" s="42"/>
      <c r="F1524" s="42"/>
      <c r="G1524" s="42"/>
    </row>
    <row r="1525" spans="3:7" x14ac:dyDescent="0.2">
      <c r="C1525" s="44"/>
      <c r="E1525" s="42"/>
      <c r="F1525" s="42"/>
      <c r="G1525" s="42"/>
    </row>
    <row r="1526" spans="3:7" x14ac:dyDescent="0.2">
      <c r="C1526" s="44"/>
      <c r="E1526" s="42"/>
      <c r="F1526" s="42"/>
      <c r="G1526" s="42"/>
    </row>
    <row r="1527" spans="3:7" x14ac:dyDescent="0.2">
      <c r="C1527" s="44"/>
      <c r="E1527" s="42"/>
      <c r="F1527" s="42"/>
      <c r="G1527" s="42"/>
    </row>
    <row r="1528" spans="3:7" x14ac:dyDescent="0.2">
      <c r="C1528" s="44"/>
      <c r="E1528" s="42"/>
      <c r="F1528" s="42"/>
      <c r="G1528" s="42"/>
    </row>
    <row r="1529" spans="3:7" x14ac:dyDescent="0.2">
      <c r="C1529" s="44"/>
      <c r="E1529" s="42"/>
      <c r="F1529" s="42"/>
      <c r="G1529" s="42"/>
    </row>
    <row r="1530" spans="3:7" x14ac:dyDescent="0.2">
      <c r="C1530" s="44"/>
      <c r="E1530" s="42"/>
      <c r="F1530" s="42"/>
      <c r="G1530" s="42"/>
    </row>
    <row r="1531" spans="3:7" x14ac:dyDescent="0.2">
      <c r="C1531" s="44"/>
      <c r="E1531" s="42"/>
      <c r="F1531" s="42"/>
      <c r="G1531" s="42"/>
    </row>
    <row r="1532" spans="3:7" x14ac:dyDescent="0.2">
      <c r="C1532" s="44"/>
      <c r="E1532" s="42"/>
      <c r="F1532" s="42"/>
      <c r="G1532" s="42"/>
    </row>
    <row r="1533" spans="3:7" x14ac:dyDescent="0.2">
      <c r="C1533" s="44"/>
      <c r="E1533" s="42"/>
      <c r="F1533" s="42"/>
      <c r="G1533" s="42"/>
    </row>
    <row r="1534" spans="3:7" x14ac:dyDescent="0.2">
      <c r="C1534" s="44"/>
      <c r="E1534" s="42"/>
      <c r="F1534" s="42"/>
      <c r="G1534" s="42"/>
    </row>
    <row r="1535" spans="3:7" x14ac:dyDescent="0.2">
      <c r="C1535" s="44"/>
      <c r="E1535" s="42"/>
      <c r="F1535" s="42"/>
      <c r="G1535" s="42"/>
    </row>
    <row r="1536" spans="3:7" x14ac:dyDescent="0.2">
      <c r="C1536" s="44"/>
      <c r="E1536" s="42"/>
      <c r="F1536" s="42"/>
      <c r="G1536" s="42"/>
    </row>
    <row r="1537" spans="3:7" x14ac:dyDescent="0.2">
      <c r="C1537" s="44"/>
      <c r="E1537" s="42"/>
      <c r="F1537" s="42"/>
      <c r="G1537" s="42"/>
    </row>
    <row r="1538" spans="3:7" x14ac:dyDescent="0.2">
      <c r="C1538" s="44"/>
      <c r="E1538" s="42"/>
      <c r="F1538" s="42"/>
      <c r="G1538" s="42"/>
    </row>
    <row r="1539" spans="3:7" x14ac:dyDescent="0.2">
      <c r="C1539" s="44"/>
      <c r="E1539" s="42"/>
      <c r="F1539" s="42"/>
      <c r="G1539" s="42"/>
    </row>
    <row r="1540" spans="3:7" x14ac:dyDescent="0.2">
      <c r="C1540" s="44"/>
      <c r="E1540" s="42"/>
      <c r="F1540" s="42"/>
      <c r="G1540" s="42"/>
    </row>
    <row r="1541" spans="3:7" x14ac:dyDescent="0.2">
      <c r="C1541" s="44"/>
      <c r="E1541" s="42"/>
      <c r="F1541" s="42"/>
      <c r="G1541" s="42"/>
    </row>
    <row r="1542" spans="3:7" x14ac:dyDescent="0.2">
      <c r="C1542" s="44"/>
      <c r="E1542" s="42"/>
      <c r="F1542" s="42"/>
      <c r="G1542" s="42"/>
    </row>
    <row r="1543" spans="3:7" x14ac:dyDescent="0.2">
      <c r="C1543" s="44"/>
      <c r="E1543" s="42"/>
      <c r="F1543" s="42"/>
      <c r="G1543" s="42"/>
    </row>
    <row r="1544" spans="3:7" x14ac:dyDescent="0.2">
      <c r="C1544" s="44"/>
      <c r="E1544" s="42"/>
      <c r="F1544" s="42"/>
      <c r="G1544" s="42"/>
    </row>
    <row r="1545" spans="3:7" x14ac:dyDescent="0.2">
      <c r="C1545" s="44"/>
      <c r="E1545" s="42"/>
      <c r="F1545" s="42"/>
      <c r="G1545" s="42"/>
    </row>
    <row r="1546" spans="3:7" x14ac:dyDescent="0.2">
      <c r="C1546" s="44"/>
      <c r="E1546" s="42"/>
      <c r="F1546" s="42"/>
      <c r="G1546" s="42"/>
    </row>
    <row r="1547" spans="3:7" x14ac:dyDescent="0.2">
      <c r="C1547" s="44"/>
      <c r="E1547" s="42"/>
      <c r="F1547" s="42"/>
      <c r="G1547" s="42"/>
    </row>
    <row r="1548" spans="3:7" x14ac:dyDescent="0.2">
      <c r="C1548" s="44"/>
      <c r="E1548" s="42"/>
      <c r="F1548" s="42"/>
      <c r="G1548" s="42"/>
    </row>
    <row r="1549" spans="3:7" x14ac:dyDescent="0.2">
      <c r="C1549" s="44"/>
      <c r="E1549" s="42"/>
      <c r="F1549" s="42"/>
      <c r="G1549" s="42"/>
    </row>
    <row r="1550" spans="3:7" x14ac:dyDescent="0.2">
      <c r="C1550" s="44"/>
      <c r="E1550" s="42"/>
      <c r="F1550" s="42"/>
      <c r="G1550" s="42"/>
    </row>
    <row r="1551" spans="3:7" x14ac:dyDescent="0.2">
      <c r="C1551" s="44"/>
      <c r="E1551" s="42"/>
      <c r="F1551" s="42"/>
      <c r="G1551" s="42"/>
    </row>
    <row r="1552" spans="3:7" x14ac:dyDescent="0.2">
      <c r="C1552" s="44"/>
      <c r="E1552" s="42"/>
      <c r="F1552" s="42"/>
      <c r="G1552" s="42"/>
    </row>
    <row r="1553" spans="3:5" x14ac:dyDescent="0.2">
      <c r="C1553" s="44"/>
      <c r="E1553" s="42"/>
    </row>
    <row r="1554" spans="3:5" x14ac:dyDescent="0.2">
      <c r="C1554" s="44"/>
      <c r="E1554" s="42"/>
    </row>
    <row r="1555" spans="3:5" x14ac:dyDescent="0.2">
      <c r="C1555" s="44"/>
      <c r="E1555" s="42"/>
    </row>
    <row r="1556" spans="3:5" x14ac:dyDescent="0.2">
      <c r="C1556" s="44"/>
      <c r="E1556" s="42"/>
    </row>
    <row r="1557" spans="3:5" x14ac:dyDescent="0.2">
      <c r="C1557" s="44"/>
      <c r="E1557" s="42"/>
    </row>
    <row r="1558" spans="3:5" x14ac:dyDescent="0.2">
      <c r="C1558" s="44"/>
      <c r="E1558" s="42"/>
    </row>
    <row r="1559" spans="3:5" x14ac:dyDescent="0.2">
      <c r="C1559" s="44"/>
      <c r="E1559" s="42"/>
    </row>
    <row r="1560" spans="3:5" x14ac:dyDescent="0.2">
      <c r="C1560" s="44"/>
      <c r="E1560" s="42"/>
    </row>
    <row r="1561" spans="3:5" x14ac:dyDescent="0.2">
      <c r="C1561" s="44"/>
      <c r="E1561" s="42"/>
    </row>
    <row r="1562" spans="3:5" x14ac:dyDescent="0.2">
      <c r="C1562" s="44"/>
      <c r="E1562" s="42"/>
    </row>
    <row r="1563" spans="3:5" x14ac:dyDescent="0.2">
      <c r="C1563" s="44"/>
      <c r="E1563" s="42"/>
    </row>
    <row r="1564" spans="3:5" x14ac:dyDescent="0.2">
      <c r="C1564" s="44"/>
      <c r="E1564" s="42"/>
    </row>
    <row r="1565" spans="3:5" x14ac:dyDescent="0.2">
      <c r="C1565" s="44"/>
      <c r="E1565" s="42"/>
    </row>
    <row r="1566" spans="3:5" x14ac:dyDescent="0.2">
      <c r="C1566" s="44"/>
      <c r="E1566" s="42"/>
    </row>
    <row r="1567" spans="3:5" x14ac:dyDescent="0.2">
      <c r="C1567" s="44"/>
      <c r="E1567" s="42"/>
    </row>
    <row r="1568" spans="3:5" x14ac:dyDescent="0.2">
      <c r="C1568" s="44"/>
      <c r="E1568" s="42"/>
    </row>
    <row r="1569" spans="3:5" x14ac:dyDescent="0.2">
      <c r="C1569" s="44"/>
      <c r="E1569" s="42"/>
    </row>
    <row r="1570" spans="3:5" x14ac:dyDescent="0.2">
      <c r="C1570" s="44"/>
      <c r="E1570" s="42"/>
    </row>
    <row r="1571" spans="3:5" x14ac:dyDescent="0.2">
      <c r="C1571" s="44"/>
      <c r="E1571" s="42"/>
    </row>
    <row r="1572" spans="3:5" x14ac:dyDescent="0.2">
      <c r="C1572" s="44"/>
      <c r="E1572" s="42"/>
    </row>
    <row r="1573" spans="3:5" x14ac:dyDescent="0.2">
      <c r="C1573" s="44"/>
      <c r="E1573" s="42"/>
    </row>
    <row r="1574" spans="3:5" x14ac:dyDescent="0.2">
      <c r="C1574" s="44"/>
      <c r="E1574" s="42"/>
    </row>
    <row r="1575" spans="3:5" x14ac:dyDescent="0.2">
      <c r="C1575" s="44"/>
      <c r="E1575" s="42"/>
    </row>
    <row r="1576" spans="3:5" x14ac:dyDescent="0.2">
      <c r="C1576" s="44"/>
      <c r="E1576" s="42"/>
    </row>
    <row r="1577" spans="3:5" x14ac:dyDescent="0.2">
      <c r="C1577" s="44"/>
      <c r="E1577" s="42"/>
    </row>
    <row r="1578" spans="3:5" x14ac:dyDescent="0.2">
      <c r="C1578" s="44"/>
      <c r="E1578" s="42"/>
    </row>
    <row r="1579" spans="3:5" x14ac:dyDescent="0.2">
      <c r="C1579" s="44"/>
      <c r="E1579" s="42"/>
    </row>
    <row r="1580" spans="3:5" x14ac:dyDescent="0.2">
      <c r="C1580" s="44"/>
      <c r="E1580" s="42"/>
    </row>
    <row r="1581" spans="3:5" x14ac:dyDescent="0.2">
      <c r="C1581" s="44"/>
      <c r="E1581" s="42"/>
    </row>
    <row r="1582" spans="3:5" x14ac:dyDescent="0.2">
      <c r="C1582" s="44"/>
      <c r="E1582" s="42"/>
    </row>
    <row r="1583" spans="3:5" x14ac:dyDescent="0.2">
      <c r="C1583" s="44"/>
      <c r="E1583" s="42"/>
    </row>
    <row r="1584" spans="3:5" x14ac:dyDescent="0.2">
      <c r="C1584" s="44"/>
      <c r="E1584" s="42"/>
    </row>
    <row r="1585" spans="3:5" x14ac:dyDescent="0.2">
      <c r="C1585" s="44"/>
      <c r="E1585" s="42"/>
    </row>
    <row r="1586" spans="3:5" x14ac:dyDescent="0.2">
      <c r="C1586" s="44"/>
      <c r="E1586" s="42"/>
    </row>
    <row r="1587" spans="3:5" x14ac:dyDescent="0.2">
      <c r="C1587" s="44"/>
      <c r="E1587" s="42"/>
    </row>
    <row r="1588" spans="3:5" x14ac:dyDescent="0.2">
      <c r="C1588" s="44"/>
      <c r="E1588" s="42"/>
    </row>
    <row r="1589" spans="3:5" x14ac:dyDescent="0.2">
      <c r="C1589" s="44"/>
      <c r="E1589" s="42"/>
    </row>
    <row r="1590" spans="3:5" x14ac:dyDescent="0.2">
      <c r="C1590" s="44"/>
      <c r="E1590" s="42"/>
    </row>
    <row r="1591" spans="3:5" x14ac:dyDescent="0.2">
      <c r="C1591" s="44"/>
      <c r="E1591" s="42"/>
    </row>
    <row r="1592" spans="3:5" x14ac:dyDescent="0.2">
      <c r="C1592" s="44"/>
      <c r="E1592" s="42"/>
    </row>
    <row r="1593" spans="3:5" x14ac:dyDescent="0.2">
      <c r="C1593" s="44"/>
      <c r="E1593" s="42"/>
    </row>
    <row r="1594" spans="3:5" x14ac:dyDescent="0.2">
      <c r="C1594" s="44"/>
      <c r="E1594" s="42"/>
    </row>
    <row r="1595" spans="3:5" x14ac:dyDescent="0.2">
      <c r="C1595" s="44"/>
      <c r="E1595" s="42"/>
    </row>
    <row r="1596" spans="3:5" x14ac:dyDescent="0.2">
      <c r="C1596" s="44"/>
      <c r="E1596" s="42"/>
    </row>
    <row r="1597" spans="3:5" x14ac:dyDescent="0.2">
      <c r="C1597" s="44"/>
      <c r="E1597" s="42"/>
    </row>
    <row r="1598" spans="3:5" x14ac:dyDescent="0.2">
      <c r="C1598" s="44"/>
    </row>
    <row r="1599" spans="3:5" x14ac:dyDescent="0.2">
      <c r="C1599" s="44"/>
    </row>
    <row r="1600" spans="3:5" x14ac:dyDescent="0.2">
      <c r="C1600" s="44"/>
    </row>
    <row r="1601" spans="3:3" x14ac:dyDescent="0.2">
      <c r="C1601" s="44"/>
    </row>
    <row r="1602" spans="3:3" x14ac:dyDescent="0.2">
      <c r="C1602" s="44"/>
    </row>
    <row r="1603" spans="3:3" x14ac:dyDescent="0.2">
      <c r="C1603" s="44"/>
    </row>
    <row r="1604" spans="3:3" x14ac:dyDescent="0.2">
      <c r="C1604" s="44"/>
    </row>
    <row r="1605" spans="3:3" x14ac:dyDescent="0.2">
      <c r="C1605" s="44"/>
    </row>
    <row r="1606" spans="3:3" x14ac:dyDescent="0.2">
      <c r="C1606" s="44"/>
    </row>
    <row r="1607" spans="3:3" x14ac:dyDescent="0.2">
      <c r="C1607" s="44"/>
    </row>
    <row r="1608" spans="3:3" x14ac:dyDescent="0.2">
      <c r="C1608" s="44"/>
    </row>
    <row r="1609" spans="3:3" x14ac:dyDescent="0.2">
      <c r="C1609" s="44"/>
    </row>
    <row r="1610" spans="3:3" x14ac:dyDescent="0.2">
      <c r="C1610" s="44"/>
    </row>
    <row r="1611" spans="3:3" x14ac:dyDescent="0.2">
      <c r="C1611" s="44"/>
    </row>
    <row r="1612" spans="3:3" x14ac:dyDescent="0.2">
      <c r="C1612" s="44"/>
    </row>
    <row r="1613" spans="3:3" x14ac:dyDescent="0.2">
      <c r="C1613" s="44"/>
    </row>
    <row r="1614" spans="3:3" x14ac:dyDescent="0.2">
      <c r="C1614" s="44"/>
    </row>
    <row r="1615" spans="3:3" x14ac:dyDescent="0.2">
      <c r="C1615" s="44"/>
    </row>
    <row r="1616" spans="3:3" x14ac:dyDescent="0.2">
      <c r="C1616" s="44"/>
    </row>
    <row r="1617" spans="3:3" x14ac:dyDescent="0.2">
      <c r="C1617" s="44"/>
    </row>
    <row r="1618" spans="3:3" x14ac:dyDescent="0.2">
      <c r="C1618" s="44"/>
    </row>
    <row r="1619" spans="3:3" x14ac:dyDescent="0.2">
      <c r="C1619" s="44"/>
    </row>
    <row r="1620" spans="3:3" x14ac:dyDescent="0.2">
      <c r="C1620" s="44"/>
    </row>
    <row r="1621" spans="3:3" x14ac:dyDescent="0.2">
      <c r="C1621" s="44"/>
    </row>
    <row r="1622" spans="3:3" x14ac:dyDescent="0.2">
      <c r="C1622" s="44"/>
    </row>
    <row r="1623" spans="3:3" x14ac:dyDescent="0.2">
      <c r="C1623" s="44"/>
    </row>
    <row r="1624" spans="3:3" x14ac:dyDescent="0.2">
      <c r="C1624" s="44"/>
    </row>
    <row r="1625" spans="3:3" x14ac:dyDescent="0.2">
      <c r="C1625" s="44"/>
    </row>
    <row r="1626" spans="3:3" x14ac:dyDescent="0.2">
      <c r="C1626" s="44"/>
    </row>
    <row r="1627" spans="3:3" x14ac:dyDescent="0.2">
      <c r="C1627" s="44"/>
    </row>
    <row r="1628" spans="3:3" x14ac:dyDescent="0.2">
      <c r="C1628" s="44"/>
    </row>
    <row r="1629" spans="3:3" x14ac:dyDescent="0.2">
      <c r="C1629" s="44"/>
    </row>
    <row r="1630" spans="3:3" x14ac:dyDescent="0.2">
      <c r="C1630" s="44"/>
    </row>
    <row r="1631" spans="3:3" x14ac:dyDescent="0.2">
      <c r="C1631" s="44"/>
    </row>
    <row r="1632" spans="3:3" x14ac:dyDescent="0.2">
      <c r="C1632" s="44"/>
    </row>
    <row r="1633" spans="3:3" x14ac:dyDescent="0.2">
      <c r="C1633" s="44"/>
    </row>
    <row r="1634" spans="3:3" x14ac:dyDescent="0.2">
      <c r="C1634" s="44"/>
    </row>
    <row r="1635" spans="3:3" x14ac:dyDescent="0.2">
      <c r="C1635" s="44"/>
    </row>
    <row r="1636" spans="3:3" x14ac:dyDescent="0.2">
      <c r="C1636" s="44"/>
    </row>
    <row r="1637" spans="3:3" x14ac:dyDescent="0.2">
      <c r="C1637" s="44"/>
    </row>
    <row r="1638" spans="3:3" x14ac:dyDescent="0.2">
      <c r="C1638" s="44"/>
    </row>
    <row r="1639" spans="3:3" x14ac:dyDescent="0.2">
      <c r="C1639" s="44"/>
    </row>
    <row r="1640" spans="3:3" x14ac:dyDescent="0.2">
      <c r="C1640" s="44"/>
    </row>
    <row r="1641" spans="3:3" x14ac:dyDescent="0.2">
      <c r="C1641" s="44"/>
    </row>
    <row r="1642" spans="3:3" x14ac:dyDescent="0.2">
      <c r="C1642" s="44"/>
    </row>
    <row r="1643" spans="3:3" x14ac:dyDescent="0.2">
      <c r="C1643" s="44"/>
    </row>
    <row r="1644" spans="3:3" x14ac:dyDescent="0.2">
      <c r="C1644" s="44"/>
    </row>
    <row r="1645" spans="3:3" x14ac:dyDescent="0.2">
      <c r="C1645" s="44"/>
    </row>
    <row r="1646" spans="3:3" x14ac:dyDescent="0.2">
      <c r="C1646" s="44"/>
    </row>
    <row r="1647" spans="3:3" x14ac:dyDescent="0.2">
      <c r="C1647" s="44"/>
    </row>
    <row r="1648" spans="3:3" x14ac:dyDescent="0.2">
      <c r="C1648" s="44"/>
    </row>
    <row r="1649" spans="3:3" x14ac:dyDescent="0.2">
      <c r="C1649" s="44"/>
    </row>
    <row r="1650" spans="3:3" x14ac:dyDescent="0.2">
      <c r="C1650" s="44"/>
    </row>
    <row r="1651" spans="3:3" x14ac:dyDescent="0.2">
      <c r="C1651" s="44"/>
    </row>
    <row r="1652" spans="3:3" x14ac:dyDescent="0.2">
      <c r="C1652" s="44"/>
    </row>
    <row r="1653" spans="3:3" x14ac:dyDescent="0.2">
      <c r="C1653" s="44"/>
    </row>
    <row r="1654" spans="3:3" x14ac:dyDescent="0.2">
      <c r="C1654" s="44"/>
    </row>
    <row r="1655" spans="3:3" x14ac:dyDescent="0.2">
      <c r="C1655" s="44"/>
    </row>
    <row r="1656" spans="3:3" x14ac:dyDescent="0.2">
      <c r="C1656" s="44"/>
    </row>
    <row r="1657" spans="3:3" x14ac:dyDescent="0.2">
      <c r="C1657" s="44"/>
    </row>
    <row r="1658" spans="3:3" x14ac:dyDescent="0.2">
      <c r="C1658" s="44"/>
    </row>
    <row r="1659" spans="3:3" x14ac:dyDescent="0.2">
      <c r="C1659" s="44"/>
    </row>
    <row r="1660" spans="3:3" x14ac:dyDescent="0.2">
      <c r="C1660" s="44"/>
    </row>
    <row r="1661" spans="3:3" x14ac:dyDescent="0.2">
      <c r="C1661" s="44"/>
    </row>
    <row r="1662" spans="3:3" x14ac:dyDescent="0.2">
      <c r="C1662" s="44"/>
    </row>
    <row r="1663" spans="3:3" x14ac:dyDescent="0.2">
      <c r="C1663" s="44"/>
    </row>
    <row r="1664" spans="3:3" x14ac:dyDescent="0.2">
      <c r="C1664" s="44"/>
    </row>
    <row r="1665" spans="3:3" x14ac:dyDescent="0.2">
      <c r="C1665" s="44"/>
    </row>
    <row r="1666" spans="3:3" x14ac:dyDescent="0.2">
      <c r="C1666" s="44"/>
    </row>
    <row r="1667" spans="3:3" x14ac:dyDescent="0.2">
      <c r="C1667" s="44"/>
    </row>
    <row r="1668" spans="3:3" x14ac:dyDescent="0.2">
      <c r="C1668" s="44"/>
    </row>
    <row r="1669" spans="3:3" x14ac:dyDescent="0.2">
      <c r="C1669" s="44"/>
    </row>
    <row r="1670" spans="3:3" x14ac:dyDescent="0.2">
      <c r="C1670" s="44"/>
    </row>
    <row r="1671" spans="3:3" x14ac:dyDescent="0.2">
      <c r="C1671" s="44"/>
    </row>
    <row r="1672" spans="3:3" x14ac:dyDescent="0.2">
      <c r="C1672" s="44"/>
    </row>
    <row r="1673" spans="3:3" x14ac:dyDescent="0.2">
      <c r="C1673" s="44"/>
    </row>
    <row r="1674" spans="3:3" x14ac:dyDescent="0.2">
      <c r="C1674" s="44"/>
    </row>
    <row r="1675" spans="3:3" x14ac:dyDescent="0.2">
      <c r="C1675" s="44"/>
    </row>
    <row r="1676" spans="3:3" x14ac:dyDescent="0.2">
      <c r="C1676" s="44"/>
    </row>
    <row r="1677" spans="3:3" x14ac:dyDescent="0.2">
      <c r="C1677" s="44"/>
    </row>
    <row r="1678" spans="3:3" x14ac:dyDescent="0.2">
      <c r="C1678" s="44"/>
    </row>
    <row r="1679" spans="3:3" x14ac:dyDescent="0.2">
      <c r="C1679" s="44"/>
    </row>
    <row r="1680" spans="3:3" x14ac:dyDescent="0.2">
      <c r="C1680" s="44"/>
    </row>
    <row r="1681" spans="3:3" x14ac:dyDescent="0.2">
      <c r="C1681" s="44"/>
    </row>
    <row r="1682" spans="3:3" x14ac:dyDescent="0.2">
      <c r="C1682" s="44"/>
    </row>
    <row r="1683" spans="3:3" x14ac:dyDescent="0.2">
      <c r="C1683" s="44"/>
    </row>
    <row r="1684" spans="3:3" x14ac:dyDescent="0.2">
      <c r="C1684" s="44"/>
    </row>
    <row r="1685" spans="3:3" x14ac:dyDescent="0.2">
      <c r="C1685" s="44"/>
    </row>
    <row r="1686" spans="3:3" x14ac:dyDescent="0.2">
      <c r="C1686" s="44"/>
    </row>
    <row r="1687" spans="3:3" x14ac:dyDescent="0.2">
      <c r="C1687" s="44"/>
    </row>
    <row r="1688" spans="3:3" x14ac:dyDescent="0.2">
      <c r="C1688" s="44"/>
    </row>
    <row r="1689" spans="3:3" x14ac:dyDescent="0.2">
      <c r="C1689" s="44"/>
    </row>
    <row r="1690" spans="3:3" x14ac:dyDescent="0.2">
      <c r="C1690" s="44"/>
    </row>
    <row r="1691" spans="3:3" x14ac:dyDescent="0.2">
      <c r="C1691" s="44"/>
    </row>
    <row r="1692" spans="3:3" x14ac:dyDescent="0.2">
      <c r="C1692" s="44"/>
    </row>
    <row r="1693" spans="3:3" x14ac:dyDescent="0.2">
      <c r="C1693" s="44"/>
    </row>
    <row r="1694" spans="3:3" x14ac:dyDescent="0.2">
      <c r="C1694" s="44"/>
    </row>
    <row r="1695" spans="3:3" x14ac:dyDescent="0.2">
      <c r="C1695" s="44"/>
    </row>
    <row r="1696" spans="3:3" x14ac:dyDescent="0.2">
      <c r="C1696" s="44"/>
    </row>
    <row r="1697" spans="3:3" x14ac:dyDescent="0.2">
      <c r="C1697" s="44"/>
    </row>
    <row r="1698" spans="3:3" x14ac:dyDescent="0.2">
      <c r="C1698" s="44"/>
    </row>
    <row r="1699" spans="3:3" x14ac:dyDescent="0.2">
      <c r="C1699" s="44"/>
    </row>
    <row r="1700" spans="3:3" x14ac:dyDescent="0.2">
      <c r="C1700" s="44"/>
    </row>
    <row r="1701" spans="3:3" x14ac:dyDescent="0.2">
      <c r="C1701" s="44"/>
    </row>
    <row r="1702" spans="3:3" x14ac:dyDescent="0.2">
      <c r="C1702" s="44"/>
    </row>
    <row r="1703" spans="3:3" x14ac:dyDescent="0.2">
      <c r="C1703" s="44"/>
    </row>
    <row r="1704" spans="3:3" x14ac:dyDescent="0.2">
      <c r="C1704" s="44"/>
    </row>
    <row r="1705" spans="3:3" x14ac:dyDescent="0.2">
      <c r="C1705" s="44"/>
    </row>
    <row r="1706" spans="3:3" x14ac:dyDescent="0.2">
      <c r="C1706" s="44"/>
    </row>
    <row r="1707" spans="3:3" x14ac:dyDescent="0.2">
      <c r="C1707" s="44"/>
    </row>
    <row r="1708" spans="3:3" x14ac:dyDescent="0.2">
      <c r="C1708" s="44"/>
    </row>
    <row r="1709" spans="3:3" x14ac:dyDescent="0.2">
      <c r="C1709" s="44"/>
    </row>
    <row r="1710" spans="3:3" x14ac:dyDescent="0.2">
      <c r="C1710" s="44"/>
    </row>
    <row r="1711" spans="3:3" x14ac:dyDescent="0.2">
      <c r="C1711" s="44"/>
    </row>
    <row r="1712" spans="3:3" x14ac:dyDescent="0.2">
      <c r="C1712" s="44"/>
    </row>
    <row r="1713" spans="3:3" x14ac:dyDescent="0.2">
      <c r="C1713" s="44"/>
    </row>
    <row r="1714" spans="3:3" x14ac:dyDescent="0.2">
      <c r="C1714" s="44"/>
    </row>
    <row r="1715" spans="3:3" x14ac:dyDescent="0.2">
      <c r="C1715" s="44"/>
    </row>
    <row r="1716" spans="3:3" x14ac:dyDescent="0.2">
      <c r="C1716" s="44"/>
    </row>
    <row r="1717" spans="3:3" x14ac:dyDescent="0.2">
      <c r="C1717" s="44"/>
    </row>
    <row r="1718" spans="3:3" x14ac:dyDescent="0.2">
      <c r="C1718" s="44"/>
    </row>
    <row r="1719" spans="3:3" x14ac:dyDescent="0.2">
      <c r="C1719" s="44"/>
    </row>
    <row r="1720" spans="3:3" x14ac:dyDescent="0.2">
      <c r="C1720" s="44"/>
    </row>
    <row r="1721" spans="3:3" x14ac:dyDescent="0.2">
      <c r="C1721" s="44"/>
    </row>
    <row r="1722" spans="3:3" x14ac:dyDescent="0.2">
      <c r="C1722" s="44"/>
    </row>
    <row r="1723" spans="3:3" x14ac:dyDescent="0.2">
      <c r="C1723" s="44"/>
    </row>
    <row r="1724" spans="3:3" x14ac:dyDescent="0.2">
      <c r="C1724" s="44"/>
    </row>
    <row r="1725" spans="3:3" x14ac:dyDescent="0.2">
      <c r="C1725" s="44"/>
    </row>
    <row r="1726" spans="3:3" x14ac:dyDescent="0.2">
      <c r="C1726" s="44"/>
    </row>
    <row r="1727" spans="3:3" x14ac:dyDescent="0.2">
      <c r="C1727" s="44"/>
    </row>
    <row r="1728" spans="3:3" x14ac:dyDescent="0.2">
      <c r="C1728" s="44"/>
    </row>
    <row r="1729" spans="3:3" x14ac:dyDescent="0.2">
      <c r="C1729" s="44"/>
    </row>
    <row r="1730" spans="3:3" x14ac:dyDescent="0.2">
      <c r="C1730" s="44"/>
    </row>
    <row r="1731" spans="3:3" x14ac:dyDescent="0.2">
      <c r="C1731" s="44"/>
    </row>
    <row r="1732" spans="3:3" x14ac:dyDescent="0.2">
      <c r="C1732" s="44"/>
    </row>
    <row r="1733" spans="3:3" x14ac:dyDescent="0.2">
      <c r="C1733" s="44"/>
    </row>
    <row r="1734" spans="3:3" x14ac:dyDescent="0.2">
      <c r="C1734" s="44"/>
    </row>
    <row r="1735" spans="3:3" x14ac:dyDescent="0.2">
      <c r="C1735" s="44"/>
    </row>
    <row r="1736" spans="3:3" x14ac:dyDescent="0.2">
      <c r="C1736" s="44"/>
    </row>
    <row r="1737" spans="3:3" x14ac:dyDescent="0.2">
      <c r="C1737" s="44"/>
    </row>
    <row r="1738" spans="3:3" x14ac:dyDescent="0.2">
      <c r="C1738" s="44"/>
    </row>
    <row r="1739" spans="3:3" x14ac:dyDescent="0.2">
      <c r="C1739" s="44"/>
    </row>
    <row r="1740" spans="3:3" x14ac:dyDescent="0.2">
      <c r="C1740" s="44"/>
    </row>
    <row r="1741" spans="3:3" x14ac:dyDescent="0.2">
      <c r="C1741" s="44"/>
    </row>
    <row r="1742" spans="3:3" x14ac:dyDescent="0.2">
      <c r="C1742" s="44"/>
    </row>
    <row r="1743" spans="3:3" x14ac:dyDescent="0.2">
      <c r="C1743" s="44"/>
    </row>
    <row r="1744" spans="3:3" x14ac:dyDescent="0.2">
      <c r="C1744" s="44"/>
    </row>
    <row r="1745" spans="3:3" x14ac:dyDescent="0.2">
      <c r="C1745" s="44"/>
    </row>
    <row r="1746" spans="3:3" x14ac:dyDescent="0.2">
      <c r="C1746" s="44"/>
    </row>
    <row r="1747" spans="3:3" x14ac:dyDescent="0.2">
      <c r="C1747" s="44"/>
    </row>
    <row r="1748" spans="3:3" x14ac:dyDescent="0.2">
      <c r="C1748" s="44"/>
    </row>
    <row r="1749" spans="3:3" x14ac:dyDescent="0.2">
      <c r="C1749" s="44"/>
    </row>
    <row r="1750" spans="3:3" x14ac:dyDescent="0.2">
      <c r="C1750" s="44"/>
    </row>
    <row r="1751" spans="3:3" x14ac:dyDescent="0.2">
      <c r="C1751" s="44"/>
    </row>
    <row r="1752" spans="3:3" x14ac:dyDescent="0.2">
      <c r="C1752" s="44"/>
    </row>
    <row r="1753" spans="3:3" x14ac:dyDescent="0.2">
      <c r="C1753" s="44"/>
    </row>
    <row r="1754" spans="3:3" x14ac:dyDescent="0.2">
      <c r="C1754" s="44"/>
    </row>
    <row r="1755" spans="3:3" x14ac:dyDescent="0.2">
      <c r="C1755" s="44"/>
    </row>
    <row r="1756" spans="3:3" x14ac:dyDescent="0.2">
      <c r="C1756" s="44"/>
    </row>
    <row r="1757" spans="3:3" x14ac:dyDescent="0.2">
      <c r="C1757" s="44"/>
    </row>
    <row r="1758" spans="3:3" x14ac:dyDescent="0.2">
      <c r="C1758" s="44"/>
    </row>
    <row r="1759" spans="3:3" x14ac:dyDescent="0.2">
      <c r="C1759" s="44"/>
    </row>
    <row r="1760" spans="3:3" x14ac:dyDescent="0.2">
      <c r="C1760" s="44"/>
    </row>
    <row r="1761" spans="3:3" x14ac:dyDescent="0.2">
      <c r="C1761" s="44"/>
    </row>
    <row r="1762" spans="3:3" x14ac:dyDescent="0.2">
      <c r="C1762" s="44"/>
    </row>
    <row r="1763" spans="3:3" x14ac:dyDescent="0.2">
      <c r="C1763" s="44"/>
    </row>
    <row r="1764" spans="3:3" x14ac:dyDescent="0.2">
      <c r="C1764" s="44"/>
    </row>
    <row r="1765" spans="3:3" x14ac:dyDescent="0.2">
      <c r="C1765" s="44"/>
    </row>
    <row r="1766" spans="3:3" x14ac:dyDescent="0.2">
      <c r="C1766" s="44"/>
    </row>
    <row r="1767" spans="3:3" x14ac:dyDescent="0.2">
      <c r="C1767" s="44"/>
    </row>
    <row r="1768" spans="3:3" x14ac:dyDescent="0.2">
      <c r="C1768" s="44"/>
    </row>
    <row r="1769" spans="3:3" x14ac:dyDescent="0.2">
      <c r="C1769" s="44"/>
    </row>
    <row r="1770" spans="3:3" x14ac:dyDescent="0.2">
      <c r="C1770" s="44"/>
    </row>
    <row r="1771" spans="3:3" x14ac:dyDescent="0.2">
      <c r="C1771" s="44"/>
    </row>
    <row r="1772" spans="3:3" x14ac:dyDescent="0.2">
      <c r="C1772" s="44"/>
    </row>
    <row r="1773" spans="3:3" x14ac:dyDescent="0.2">
      <c r="C1773" s="44"/>
    </row>
    <row r="1774" spans="3:3" x14ac:dyDescent="0.2">
      <c r="C1774" s="44"/>
    </row>
    <row r="1775" spans="3:3" x14ac:dyDescent="0.2">
      <c r="C1775" s="44"/>
    </row>
    <row r="1776" spans="3:3" x14ac:dyDescent="0.2">
      <c r="C1776" s="44"/>
    </row>
    <row r="1777" spans="3:3" x14ac:dyDescent="0.2">
      <c r="C1777" s="44"/>
    </row>
    <row r="1778" spans="3:3" x14ac:dyDescent="0.2">
      <c r="C1778" s="44"/>
    </row>
    <row r="1779" spans="3:3" x14ac:dyDescent="0.2">
      <c r="C1779" s="44"/>
    </row>
    <row r="1780" spans="3:3" x14ac:dyDescent="0.2">
      <c r="C1780" s="44"/>
    </row>
    <row r="1781" spans="3:3" x14ac:dyDescent="0.2">
      <c r="C1781" s="44"/>
    </row>
    <row r="1782" spans="3:3" x14ac:dyDescent="0.2">
      <c r="C1782" s="44"/>
    </row>
    <row r="1783" spans="3:3" x14ac:dyDescent="0.2">
      <c r="C1783" s="44"/>
    </row>
    <row r="1784" spans="3:3" x14ac:dyDescent="0.2">
      <c r="C1784" s="44"/>
    </row>
    <row r="1785" spans="3:3" x14ac:dyDescent="0.2">
      <c r="C1785" s="44"/>
    </row>
    <row r="1786" spans="3:3" x14ac:dyDescent="0.2">
      <c r="C1786" s="44"/>
    </row>
    <row r="1787" spans="3:3" x14ac:dyDescent="0.2">
      <c r="C1787" s="44"/>
    </row>
    <row r="1788" spans="3:3" x14ac:dyDescent="0.2">
      <c r="C1788" s="44"/>
    </row>
    <row r="1789" spans="3:3" x14ac:dyDescent="0.2">
      <c r="C1789" s="44"/>
    </row>
    <row r="1790" spans="3:3" x14ac:dyDescent="0.2">
      <c r="C1790" s="44"/>
    </row>
    <row r="1791" spans="3:3" x14ac:dyDescent="0.2">
      <c r="C1791" s="44"/>
    </row>
    <row r="1792" spans="3:3" x14ac:dyDescent="0.2">
      <c r="C1792" s="44"/>
    </row>
    <row r="1793" spans="3:3" x14ac:dyDescent="0.2">
      <c r="C1793" s="44"/>
    </row>
    <row r="1794" spans="3:3" x14ac:dyDescent="0.2">
      <c r="C1794" s="44"/>
    </row>
    <row r="1795" spans="3:3" x14ac:dyDescent="0.2">
      <c r="C1795" s="44"/>
    </row>
    <row r="1796" spans="3:3" x14ac:dyDescent="0.2">
      <c r="C1796" s="44"/>
    </row>
    <row r="1797" spans="3:3" x14ac:dyDescent="0.2">
      <c r="C1797" s="44"/>
    </row>
    <row r="1798" spans="3:3" x14ac:dyDescent="0.2">
      <c r="C1798" s="44"/>
    </row>
    <row r="1799" spans="3:3" x14ac:dyDescent="0.2">
      <c r="C1799" s="44"/>
    </row>
    <row r="1800" spans="3:3" x14ac:dyDescent="0.2">
      <c r="C1800" s="44"/>
    </row>
    <row r="1801" spans="3:3" x14ac:dyDescent="0.2">
      <c r="C1801" s="44"/>
    </row>
    <row r="1802" spans="3:3" x14ac:dyDescent="0.2">
      <c r="C1802" s="44"/>
    </row>
    <row r="1803" spans="3:3" x14ac:dyDescent="0.2">
      <c r="C1803" s="44"/>
    </row>
    <row r="1804" spans="3:3" x14ac:dyDescent="0.2">
      <c r="C1804" s="44"/>
    </row>
    <row r="1805" spans="3:3" x14ac:dyDescent="0.2">
      <c r="C1805" s="44"/>
    </row>
    <row r="1806" spans="3:3" x14ac:dyDescent="0.2">
      <c r="C1806" s="44"/>
    </row>
    <row r="1807" spans="3:3" x14ac:dyDescent="0.2">
      <c r="C1807" s="44"/>
    </row>
    <row r="1808" spans="3:3" x14ac:dyDescent="0.2">
      <c r="C1808" s="44"/>
    </row>
    <row r="1809" spans="3:3" x14ac:dyDescent="0.2">
      <c r="C1809" s="44"/>
    </row>
    <row r="1810" spans="3:3" x14ac:dyDescent="0.2">
      <c r="C1810" s="44"/>
    </row>
    <row r="1811" spans="3:3" x14ac:dyDescent="0.2">
      <c r="C1811" s="44"/>
    </row>
    <row r="1812" spans="3:3" x14ac:dyDescent="0.2">
      <c r="C1812" s="44"/>
    </row>
    <row r="1813" spans="3:3" x14ac:dyDescent="0.2">
      <c r="C1813" s="44"/>
    </row>
    <row r="1814" spans="3:3" x14ac:dyDescent="0.2">
      <c r="C1814" s="44"/>
    </row>
    <row r="1815" spans="3:3" x14ac:dyDescent="0.2">
      <c r="C1815" s="44"/>
    </row>
    <row r="1816" spans="3:3" x14ac:dyDescent="0.2">
      <c r="C1816" s="44"/>
    </row>
    <row r="1817" spans="3:3" x14ac:dyDescent="0.2">
      <c r="C1817" s="44"/>
    </row>
    <row r="1818" spans="3:3" x14ac:dyDescent="0.2">
      <c r="C1818" s="44"/>
    </row>
    <row r="1819" spans="3:3" x14ac:dyDescent="0.2">
      <c r="C1819" s="44"/>
    </row>
    <row r="1820" spans="3:3" x14ac:dyDescent="0.2">
      <c r="C1820" s="44"/>
    </row>
    <row r="1821" spans="3:3" x14ac:dyDescent="0.2">
      <c r="C1821" s="44"/>
    </row>
    <row r="1822" spans="3:3" x14ac:dyDescent="0.2">
      <c r="C1822" s="44"/>
    </row>
    <row r="1823" spans="3:3" x14ac:dyDescent="0.2">
      <c r="C1823" s="44"/>
    </row>
    <row r="1824" spans="3:3" x14ac:dyDescent="0.2">
      <c r="C1824" s="44"/>
    </row>
    <row r="1825" spans="3:3" x14ac:dyDescent="0.2">
      <c r="C1825" s="44"/>
    </row>
    <row r="1826" spans="3:3" x14ac:dyDescent="0.2">
      <c r="C1826" s="44"/>
    </row>
    <row r="1827" spans="3:3" x14ac:dyDescent="0.2">
      <c r="C1827" s="44"/>
    </row>
    <row r="1828" spans="3:3" x14ac:dyDescent="0.2">
      <c r="C1828" s="44"/>
    </row>
    <row r="1829" spans="3:3" x14ac:dyDescent="0.2">
      <c r="C1829" s="44"/>
    </row>
    <row r="1830" spans="3:3" x14ac:dyDescent="0.2">
      <c r="C1830" s="44"/>
    </row>
    <row r="1831" spans="3:3" x14ac:dyDescent="0.2">
      <c r="C1831" s="44"/>
    </row>
    <row r="1832" spans="3:3" x14ac:dyDescent="0.2">
      <c r="C1832" s="44"/>
    </row>
    <row r="1833" spans="3:3" x14ac:dyDescent="0.2">
      <c r="C1833" s="44"/>
    </row>
    <row r="1834" spans="3:3" x14ac:dyDescent="0.2">
      <c r="C1834" s="44"/>
    </row>
    <row r="1835" spans="3:3" x14ac:dyDescent="0.2">
      <c r="C1835" s="44"/>
    </row>
    <row r="1836" spans="3:3" x14ac:dyDescent="0.2">
      <c r="C1836" s="44"/>
    </row>
    <row r="1837" spans="3:3" x14ac:dyDescent="0.2">
      <c r="C1837" s="44"/>
    </row>
    <row r="1838" spans="3:3" x14ac:dyDescent="0.2">
      <c r="C1838" s="44"/>
    </row>
    <row r="1839" spans="3:3" x14ac:dyDescent="0.2">
      <c r="C1839" s="44"/>
    </row>
    <row r="1840" spans="3:3" x14ac:dyDescent="0.2">
      <c r="C1840" s="44"/>
    </row>
    <row r="1841" spans="3:3" x14ac:dyDescent="0.2">
      <c r="C1841" s="44"/>
    </row>
    <row r="1842" spans="3:3" x14ac:dyDescent="0.2">
      <c r="C1842" s="44"/>
    </row>
    <row r="1843" spans="3:3" x14ac:dyDescent="0.2">
      <c r="C1843" s="44"/>
    </row>
    <row r="1844" spans="3:3" x14ac:dyDescent="0.2">
      <c r="C1844" s="44"/>
    </row>
    <row r="1845" spans="3:3" x14ac:dyDescent="0.2">
      <c r="C1845" s="44"/>
    </row>
    <row r="1846" spans="3:3" x14ac:dyDescent="0.2">
      <c r="C1846" s="44"/>
    </row>
    <row r="1847" spans="3:3" x14ac:dyDescent="0.2">
      <c r="C1847" s="44"/>
    </row>
    <row r="1848" spans="3:3" x14ac:dyDescent="0.2">
      <c r="C1848" s="44"/>
    </row>
    <row r="1849" spans="3:3" x14ac:dyDescent="0.2">
      <c r="C1849" s="44"/>
    </row>
    <row r="1850" spans="3:3" x14ac:dyDescent="0.2">
      <c r="C1850" s="44"/>
    </row>
    <row r="1851" spans="3:3" x14ac:dyDescent="0.2">
      <c r="C1851" s="44"/>
    </row>
    <row r="1852" spans="3:3" x14ac:dyDescent="0.2">
      <c r="C1852" s="44"/>
    </row>
    <row r="1853" spans="3:3" x14ac:dyDescent="0.2">
      <c r="C1853" s="44"/>
    </row>
    <row r="1854" spans="3:3" x14ac:dyDescent="0.2">
      <c r="C1854" s="44"/>
    </row>
    <row r="1855" spans="3:3" x14ac:dyDescent="0.2">
      <c r="C1855" s="44"/>
    </row>
    <row r="1856" spans="3:3" x14ac:dyDescent="0.2">
      <c r="C1856" s="44"/>
    </row>
    <row r="1857" spans="3:3" x14ac:dyDescent="0.2">
      <c r="C1857" s="44"/>
    </row>
    <row r="1858" spans="3:3" x14ac:dyDescent="0.2">
      <c r="C1858" s="44"/>
    </row>
    <row r="1859" spans="3:3" x14ac:dyDescent="0.2">
      <c r="C1859" s="44"/>
    </row>
    <row r="1860" spans="3:3" x14ac:dyDescent="0.2">
      <c r="C1860" s="44"/>
    </row>
    <row r="1861" spans="3:3" x14ac:dyDescent="0.2">
      <c r="C1861" s="44"/>
    </row>
    <row r="1862" spans="3:3" x14ac:dyDescent="0.2">
      <c r="C1862" s="44"/>
    </row>
    <row r="1863" spans="3:3" x14ac:dyDescent="0.2">
      <c r="C1863" s="44"/>
    </row>
    <row r="1864" spans="3:3" x14ac:dyDescent="0.2">
      <c r="C1864" s="44"/>
    </row>
    <row r="1865" spans="3:3" x14ac:dyDescent="0.2">
      <c r="C1865" s="44"/>
    </row>
    <row r="1866" spans="3:3" x14ac:dyDescent="0.2">
      <c r="C1866" s="44"/>
    </row>
    <row r="1867" spans="3:3" x14ac:dyDescent="0.2">
      <c r="C1867" s="44"/>
    </row>
    <row r="1868" spans="3:3" x14ac:dyDescent="0.2">
      <c r="C1868" s="44"/>
    </row>
    <row r="1869" spans="3:3" x14ac:dyDescent="0.2">
      <c r="C1869" s="44"/>
    </row>
    <row r="1870" spans="3:3" x14ac:dyDescent="0.2">
      <c r="C1870" s="44"/>
    </row>
    <row r="1871" spans="3:3" x14ac:dyDescent="0.2">
      <c r="C1871" s="44"/>
    </row>
    <row r="1872" spans="3:3" x14ac:dyDescent="0.2">
      <c r="C1872" s="44"/>
    </row>
    <row r="1873" spans="3:3" x14ac:dyDescent="0.2">
      <c r="C1873" s="44"/>
    </row>
    <row r="1874" spans="3:3" x14ac:dyDescent="0.2">
      <c r="C1874" s="44"/>
    </row>
    <row r="1875" spans="3:3" x14ac:dyDescent="0.2">
      <c r="C1875" s="44"/>
    </row>
    <row r="1876" spans="3:3" x14ac:dyDescent="0.2">
      <c r="C1876" s="44"/>
    </row>
    <row r="1877" spans="3:3" x14ac:dyDescent="0.2">
      <c r="C1877" s="44"/>
    </row>
    <row r="1878" spans="3:3" x14ac:dyDescent="0.2">
      <c r="C1878" s="44"/>
    </row>
    <row r="1879" spans="3:3" x14ac:dyDescent="0.2">
      <c r="C1879" s="44"/>
    </row>
    <row r="1880" spans="3:3" x14ac:dyDescent="0.2">
      <c r="C1880" s="44"/>
    </row>
    <row r="1881" spans="3:3" x14ac:dyDescent="0.2">
      <c r="C1881" s="44"/>
    </row>
    <row r="1882" spans="3:3" x14ac:dyDescent="0.2">
      <c r="C1882" s="44"/>
    </row>
    <row r="1883" spans="3:3" x14ac:dyDescent="0.2">
      <c r="C1883" s="44"/>
    </row>
    <row r="1884" spans="3:3" x14ac:dyDescent="0.2">
      <c r="C1884" s="44"/>
    </row>
    <row r="1885" spans="3:3" x14ac:dyDescent="0.2">
      <c r="C1885" s="44"/>
    </row>
    <row r="1886" spans="3:3" x14ac:dyDescent="0.2">
      <c r="C1886" s="44"/>
    </row>
    <row r="1887" spans="3:3" x14ac:dyDescent="0.2">
      <c r="C1887" s="44"/>
    </row>
    <row r="1888" spans="3:3" x14ac:dyDescent="0.2">
      <c r="C1888" s="44"/>
    </row>
    <row r="1889" spans="3:3" x14ac:dyDescent="0.2">
      <c r="C1889" s="44"/>
    </row>
    <row r="1890" spans="3:3" x14ac:dyDescent="0.2">
      <c r="C1890" s="44"/>
    </row>
    <row r="1891" spans="3:3" x14ac:dyDescent="0.2">
      <c r="C1891" s="44"/>
    </row>
    <row r="1892" spans="3:3" x14ac:dyDescent="0.2">
      <c r="C1892" s="44"/>
    </row>
    <row r="1893" spans="3:3" x14ac:dyDescent="0.2">
      <c r="C1893" s="44"/>
    </row>
    <row r="1894" spans="3:3" x14ac:dyDescent="0.2">
      <c r="C1894" s="44"/>
    </row>
    <row r="1895" spans="3:3" x14ac:dyDescent="0.2">
      <c r="C1895" s="44"/>
    </row>
    <row r="1896" spans="3:3" x14ac:dyDescent="0.2">
      <c r="C1896" s="44"/>
    </row>
    <row r="1897" spans="3:3" x14ac:dyDescent="0.2">
      <c r="C1897" s="44"/>
    </row>
    <row r="1898" spans="3:3" x14ac:dyDescent="0.2">
      <c r="C1898" s="44"/>
    </row>
    <row r="1899" spans="3:3" x14ac:dyDescent="0.2">
      <c r="C1899" s="44"/>
    </row>
    <row r="1900" spans="3:3" x14ac:dyDescent="0.2">
      <c r="C1900" s="44"/>
    </row>
    <row r="1901" spans="3:3" x14ac:dyDescent="0.2">
      <c r="C1901" s="44"/>
    </row>
    <row r="1902" spans="3:3" x14ac:dyDescent="0.2">
      <c r="C1902" s="44"/>
    </row>
    <row r="1903" spans="3:3" x14ac:dyDescent="0.2">
      <c r="C1903" s="44"/>
    </row>
    <row r="1904" spans="3:3" x14ac:dyDescent="0.2">
      <c r="C1904" s="44"/>
    </row>
    <row r="1905" spans="3:3" x14ac:dyDescent="0.2">
      <c r="C1905" s="44"/>
    </row>
    <row r="1906" spans="3:3" x14ac:dyDescent="0.2">
      <c r="C1906" s="44"/>
    </row>
    <row r="1907" spans="3:3" x14ac:dyDescent="0.2">
      <c r="C1907" s="44"/>
    </row>
    <row r="1908" spans="3:3" x14ac:dyDescent="0.2">
      <c r="C1908" s="44"/>
    </row>
    <row r="1909" spans="3:3" x14ac:dyDescent="0.2">
      <c r="C1909" s="44"/>
    </row>
    <row r="1910" spans="3:3" x14ac:dyDescent="0.2">
      <c r="C1910" s="44"/>
    </row>
    <row r="1911" spans="3:3" x14ac:dyDescent="0.2">
      <c r="C1911" s="44"/>
    </row>
    <row r="1912" spans="3:3" x14ac:dyDescent="0.2">
      <c r="C1912" s="44"/>
    </row>
    <row r="1913" spans="3:3" x14ac:dyDescent="0.2">
      <c r="C1913" s="44"/>
    </row>
    <row r="1914" spans="3:3" x14ac:dyDescent="0.2">
      <c r="C1914" s="44"/>
    </row>
    <row r="1915" spans="3:3" x14ac:dyDescent="0.2">
      <c r="C1915" s="44"/>
    </row>
    <row r="1916" spans="3:3" x14ac:dyDescent="0.2">
      <c r="C1916" s="44"/>
    </row>
    <row r="1917" spans="3:3" x14ac:dyDescent="0.2">
      <c r="C1917" s="44"/>
    </row>
    <row r="1918" spans="3:3" x14ac:dyDescent="0.2">
      <c r="C1918" s="44"/>
    </row>
    <row r="1919" spans="3:3" x14ac:dyDescent="0.2">
      <c r="C1919" s="44"/>
    </row>
    <row r="1920" spans="3:3" x14ac:dyDescent="0.2">
      <c r="C1920" s="44"/>
    </row>
    <row r="1921" spans="3:3" x14ac:dyDescent="0.2">
      <c r="C1921" s="44"/>
    </row>
    <row r="1922" spans="3:3" x14ac:dyDescent="0.2">
      <c r="C1922" s="44"/>
    </row>
    <row r="1923" spans="3:3" x14ac:dyDescent="0.2">
      <c r="C1923" s="44"/>
    </row>
    <row r="1924" spans="3:3" x14ac:dyDescent="0.2">
      <c r="C1924" s="44"/>
    </row>
    <row r="1925" spans="3:3" x14ac:dyDescent="0.2">
      <c r="C1925" s="44"/>
    </row>
    <row r="1926" spans="3:3" x14ac:dyDescent="0.2">
      <c r="C1926" s="44"/>
    </row>
    <row r="1927" spans="3:3" x14ac:dyDescent="0.2">
      <c r="C1927" s="44"/>
    </row>
    <row r="1928" spans="3:3" x14ac:dyDescent="0.2">
      <c r="C1928" s="44"/>
    </row>
    <row r="1929" spans="3:3" x14ac:dyDescent="0.2">
      <c r="C1929" s="44"/>
    </row>
    <row r="1930" spans="3:3" x14ac:dyDescent="0.2">
      <c r="C1930" s="44"/>
    </row>
    <row r="1931" spans="3:3" x14ac:dyDescent="0.2">
      <c r="C1931" s="44"/>
    </row>
    <row r="1932" spans="3:3" x14ac:dyDescent="0.2">
      <c r="C1932" s="44"/>
    </row>
    <row r="1933" spans="3:3" x14ac:dyDescent="0.2">
      <c r="C1933" s="44"/>
    </row>
    <row r="1934" spans="3:3" x14ac:dyDescent="0.2">
      <c r="C1934" s="44"/>
    </row>
    <row r="1935" spans="3:3" x14ac:dyDescent="0.2">
      <c r="C1935" s="44"/>
    </row>
    <row r="1936" spans="3:3" x14ac:dyDescent="0.2">
      <c r="C1936" s="44"/>
    </row>
    <row r="1937" spans="3:3" x14ac:dyDescent="0.2">
      <c r="C1937" s="44"/>
    </row>
    <row r="1938" spans="3:3" x14ac:dyDescent="0.2">
      <c r="C1938" s="44"/>
    </row>
    <row r="1939" spans="3:3" x14ac:dyDescent="0.2">
      <c r="C1939" s="44"/>
    </row>
    <row r="1940" spans="3:3" x14ac:dyDescent="0.2">
      <c r="C1940" s="44"/>
    </row>
    <row r="1941" spans="3:3" x14ac:dyDescent="0.2">
      <c r="C1941" s="44"/>
    </row>
    <row r="1942" spans="3:3" x14ac:dyDescent="0.2">
      <c r="C1942" s="44"/>
    </row>
    <row r="1943" spans="3:3" x14ac:dyDescent="0.2">
      <c r="C1943" s="44"/>
    </row>
    <row r="1944" spans="3:3" x14ac:dyDescent="0.2">
      <c r="C1944" s="44"/>
    </row>
    <row r="1945" spans="3:3" x14ac:dyDescent="0.2">
      <c r="C1945" s="44"/>
    </row>
    <row r="1946" spans="3:3" x14ac:dyDescent="0.2">
      <c r="C1946" s="44"/>
    </row>
    <row r="1947" spans="3:3" x14ac:dyDescent="0.2">
      <c r="C1947" s="44"/>
    </row>
    <row r="1948" spans="3:3" x14ac:dyDescent="0.2">
      <c r="C1948" s="44"/>
    </row>
    <row r="1949" spans="3:3" x14ac:dyDescent="0.2">
      <c r="C1949" s="44"/>
    </row>
    <row r="1950" spans="3:3" x14ac:dyDescent="0.2">
      <c r="C1950" s="44"/>
    </row>
    <row r="1951" spans="3:3" x14ac:dyDescent="0.2">
      <c r="C1951" s="44"/>
    </row>
    <row r="1952" spans="3:3" x14ac:dyDescent="0.2">
      <c r="C1952" s="44"/>
    </row>
    <row r="1953" spans="3:3" x14ac:dyDescent="0.2">
      <c r="C1953" s="44"/>
    </row>
    <row r="1954" spans="3:3" x14ac:dyDescent="0.2">
      <c r="C1954" s="44"/>
    </row>
    <row r="1955" spans="3:3" x14ac:dyDescent="0.2">
      <c r="C1955" s="44"/>
    </row>
    <row r="1956" spans="3:3" x14ac:dyDescent="0.2">
      <c r="C1956" s="44"/>
    </row>
    <row r="1957" spans="3:3" x14ac:dyDescent="0.2">
      <c r="C1957" s="44"/>
    </row>
    <row r="1958" spans="3:3" x14ac:dyDescent="0.2">
      <c r="C1958" s="44"/>
    </row>
    <row r="1959" spans="3:3" x14ac:dyDescent="0.2">
      <c r="C1959" s="44"/>
    </row>
    <row r="1960" spans="3:3" x14ac:dyDescent="0.2">
      <c r="C1960" s="44"/>
    </row>
    <row r="1961" spans="3:3" x14ac:dyDescent="0.2">
      <c r="C1961" s="44"/>
    </row>
    <row r="1962" spans="3:3" x14ac:dyDescent="0.2">
      <c r="C1962" s="44"/>
    </row>
    <row r="1963" spans="3:3" x14ac:dyDescent="0.2">
      <c r="C1963" s="44"/>
    </row>
    <row r="1964" spans="3:3" x14ac:dyDescent="0.2">
      <c r="C1964" s="44"/>
    </row>
    <row r="1965" spans="3:3" x14ac:dyDescent="0.2">
      <c r="C1965" s="44"/>
    </row>
    <row r="1966" spans="3:3" x14ac:dyDescent="0.2">
      <c r="C1966" s="44"/>
    </row>
    <row r="1967" spans="3:3" x14ac:dyDescent="0.2">
      <c r="C1967" s="44"/>
    </row>
    <row r="1968" spans="3:3" x14ac:dyDescent="0.2">
      <c r="C1968" s="44"/>
    </row>
    <row r="1969" spans="3:3" x14ac:dyDescent="0.2">
      <c r="C1969" s="44"/>
    </row>
    <row r="1970" spans="3:3" x14ac:dyDescent="0.2">
      <c r="C1970" s="44"/>
    </row>
    <row r="1971" spans="3:3" x14ac:dyDescent="0.2">
      <c r="C1971" s="44"/>
    </row>
    <row r="1972" spans="3:3" x14ac:dyDescent="0.2">
      <c r="C1972" s="44"/>
    </row>
    <row r="1973" spans="3:3" x14ac:dyDescent="0.2">
      <c r="C1973" s="44"/>
    </row>
    <row r="1974" spans="3:3" x14ac:dyDescent="0.2">
      <c r="C1974" s="44"/>
    </row>
    <row r="1975" spans="3:3" x14ac:dyDescent="0.2">
      <c r="C1975" s="44"/>
    </row>
    <row r="1976" spans="3:3" x14ac:dyDescent="0.2">
      <c r="C1976" s="44"/>
    </row>
    <row r="1977" spans="3:3" x14ac:dyDescent="0.2">
      <c r="C1977" s="44"/>
    </row>
    <row r="1978" spans="3:3" x14ac:dyDescent="0.2">
      <c r="C1978" s="44"/>
    </row>
    <row r="1979" spans="3:3" x14ac:dyDescent="0.2">
      <c r="C1979" s="44"/>
    </row>
    <row r="1980" spans="3:3" x14ac:dyDescent="0.2">
      <c r="C1980" s="44"/>
    </row>
    <row r="1981" spans="3:3" x14ac:dyDescent="0.2">
      <c r="C1981" s="44"/>
    </row>
    <row r="1982" spans="3:3" x14ac:dyDescent="0.2">
      <c r="C1982" s="44"/>
    </row>
    <row r="1983" spans="3:3" x14ac:dyDescent="0.2">
      <c r="C1983" s="44"/>
    </row>
    <row r="1984" spans="3:3" x14ac:dyDescent="0.2">
      <c r="C1984" s="44"/>
    </row>
    <row r="1985" spans="3:3" x14ac:dyDescent="0.2">
      <c r="C1985" s="44"/>
    </row>
    <row r="1986" spans="3:3" x14ac:dyDescent="0.2">
      <c r="C1986" s="44"/>
    </row>
    <row r="1987" spans="3:3" x14ac:dyDescent="0.2">
      <c r="C1987" s="44"/>
    </row>
    <row r="1988" spans="3:3" x14ac:dyDescent="0.2">
      <c r="C1988" s="44"/>
    </row>
    <row r="1989" spans="3:3" x14ac:dyDescent="0.2">
      <c r="C1989" s="44"/>
    </row>
    <row r="1990" spans="3:3" x14ac:dyDescent="0.2">
      <c r="C1990" s="44"/>
    </row>
    <row r="1991" spans="3:3" x14ac:dyDescent="0.2">
      <c r="C1991" s="44"/>
    </row>
    <row r="1992" spans="3:3" x14ac:dyDescent="0.2">
      <c r="C1992" s="44"/>
    </row>
    <row r="1993" spans="3:3" x14ac:dyDescent="0.2">
      <c r="C1993" s="44"/>
    </row>
    <row r="1994" spans="3:3" x14ac:dyDescent="0.2">
      <c r="C1994" s="44"/>
    </row>
    <row r="1995" spans="3:3" x14ac:dyDescent="0.2">
      <c r="C1995" s="44"/>
    </row>
    <row r="1996" spans="3:3" x14ac:dyDescent="0.2">
      <c r="C1996" s="44"/>
    </row>
    <row r="1997" spans="3:3" x14ac:dyDescent="0.2">
      <c r="C1997" s="44"/>
    </row>
    <row r="1998" spans="3:3" x14ac:dyDescent="0.2">
      <c r="C1998" s="44"/>
    </row>
    <row r="1999" spans="3:3" x14ac:dyDescent="0.2">
      <c r="C1999" s="44"/>
    </row>
    <row r="2000" spans="3:3" x14ac:dyDescent="0.2">
      <c r="C2000" s="44"/>
    </row>
    <row r="2001" spans="3:3" x14ac:dyDescent="0.2">
      <c r="C2001" s="44"/>
    </row>
    <row r="2002" spans="3:3" x14ac:dyDescent="0.2">
      <c r="C2002" s="44"/>
    </row>
    <row r="2003" spans="3:3" x14ac:dyDescent="0.2">
      <c r="C2003" s="44"/>
    </row>
    <row r="2004" spans="3:3" x14ac:dyDescent="0.2">
      <c r="C2004" s="44"/>
    </row>
    <row r="2005" spans="3:3" x14ac:dyDescent="0.2">
      <c r="C2005" s="44"/>
    </row>
    <row r="2006" spans="3:3" x14ac:dyDescent="0.2">
      <c r="C2006" s="44"/>
    </row>
    <row r="2007" spans="3:3" x14ac:dyDescent="0.2">
      <c r="C2007" s="44"/>
    </row>
    <row r="2008" spans="3:3" x14ac:dyDescent="0.2">
      <c r="C2008" s="44"/>
    </row>
    <row r="2009" spans="3:3" x14ac:dyDescent="0.2">
      <c r="C2009" s="44"/>
    </row>
    <row r="2010" spans="3:3" x14ac:dyDescent="0.2">
      <c r="C2010" s="44"/>
    </row>
    <row r="2011" spans="3:3" x14ac:dyDescent="0.2">
      <c r="C2011" s="44"/>
    </row>
    <row r="2012" spans="3:3" x14ac:dyDescent="0.2">
      <c r="C2012" s="44"/>
    </row>
    <row r="2013" spans="3:3" x14ac:dyDescent="0.2">
      <c r="C2013" s="44"/>
    </row>
    <row r="2014" spans="3:3" x14ac:dyDescent="0.2">
      <c r="C2014" s="44"/>
    </row>
    <row r="2015" spans="3:3" x14ac:dyDescent="0.2">
      <c r="C2015" s="44"/>
    </row>
    <row r="2016" spans="3:3" x14ac:dyDescent="0.2">
      <c r="C2016" s="44"/>
    </row>
    <row r="2017" spans="3:3" x14ac:dyDescent="0.2">
      <c r="C2017" s="44"/>
    </row>
    <row r="2018" spans="3:3" x14ac:dyDescent="0.2">
      <c r="C2018" s="44"/>
    </row>
    <row r="2019" spans="3:3" x14ac:dyDescent="0.2">
      <c r="C2019" s="44"/>
    </row>
    <row r="2020" spans="3:3" x14ac:dyDescent="0.2">
      <c r="C2020" s="44"/>
    </row>
    <row r="2021" spans="3:3" x14ac:dyDescent="0.2">
      <c r="C2021" s="44"/>
    </row>
    <row r="2022" spans="3:3" x14ac:dyDescent="0.2">
      <c r="C2022" s="44"/>
    </row>
    <row r="2023" spans="3:3" x14ac:dyDescent="0.2">
      <c r="C2023" s="44"/>
    </row>
    <row r="2024" spans="3:3" x14ac:dyDescent="0.2">
      <c r="C2024" s="44"/>
    </row>
    <row r="2025" spans="3:3" x14ac:dyDescent="0.2">
      <c r="C2025" s="44"/>
    </row>
    <row r="2026" spans="3:3" x14ac:dyDescent="0.2">
      <c r="C2026" s="44"/>
    </row>
    <row r="2027" spans="3:3" x14ac:dyDescent="0.2">
      <c r="C2027" s="44"/>
    </row>
    <row r="2028" spans="3:3" x14ac:dyDescent="0.2">
      <c r="C2028" s="44"/>
    </row>
    <row r="2029" spans="3:3" x14ac:dyDescent="0.2">
      <c r="C2029" s="44"/>
    </row>
    <row r="2030" spans="3:3" x14ac:dyDescent="0.2">
      <c r="C2030" s="44"/>
    </row>
    <row r="2031" spans="3:3" x14ac:dyDescent="0.2">
      <c r="C2031" s="44"/>
    </row>
    <row r="2032" spans="3:3" x14ac:dyDescent="0.2">
      <c r="C2032" s="44"/>
    </row>
    <row r="2033" spans="3:3" x14ac:dyDescent="0.2">
      <c r="C2033" s="44"/>
    </row>
    <row r="2034" spans="3:3" x14ac:dyDescent="0.2">
      <c r="C2034" s="44"/>
    </row>
    <row r="2035" spans="3:3" x14ac:dyDescent="0.2">
      <c r="C2035" s="44"/>
    </row>
    <row r="2036" spans="3:3" x14ac:dyDescent="0.2">
      <c r="C2036" s="44"/>
    </row>
    <row r="2037" spans="3:3" x14ac:dyDescent="0.2">
      <c r="C2037" s="44"/>
    </row>
    <row r="2038" spans="3:3" x14ac:dyDescent="0.2">
      <c r="C2038" s="44"/>
    </row>
    <row r="2039" spans="3:3" x14ac:dyDescent="0.2">
      <c r="C2039" s="44"/>
    </row>
    <row r="2040" spans="3:3" x14ac:dyDescent="0.2">
      <c r="C2040" s="44"/>
    </row>
    <row r="2041" spans="3:3" x14ac:dyDescent="0.2">
      <c r="C2041" s="44"/>
    </row>
    <row r="2042" spans="3:3" x14ac:dyDescent="0.2">
      <c r="C2042" s="44"/>
    </row>
    <row r="2043" spans="3:3" x14ac:dyDescent="0.2">
      <c r="C2043" s="44"/>
    </row>
    <row r="2044" spans="3:3" x14ac:dyDescent="0.2">
      <c r="C2044" s="44"/>
    </row>
    <row r="2045" spans="3:3" x14ac:dyDescent="0.2">
      <c r="C2045" s="44"/>
    </row>
    <row r="2046" spans="3:3" x14ac:dyDescent="0.2">
      <c r="C2046" s="44"/>
    </row>
    <row r="2047" spans="3:3" x14ac:dyDescent="0.2">
      <c r="C2047" s="44"/>
    </row>
    <row r="2048" spans="3:3" x14ac:dyDescent="0.2">
      <c r="C2048" s="44"/>
    </row>
    <row r="2049" spans="3:3" x14ac:dyDescent="0.2">
      <c r="C2049" s="44"/>
    </row>
    <row r="2050" spans="3:3" x14ac:dyDescent="0.2">
      <c r="C2050" s="44"/>
    </row>
    <row r="2051" spans="3:3" x14ac:dyDescent="0.2">
      <c r="C2051" s="44"/>
    </row>
    <row r="2052" spans="3:3" x14ac:dyDescent="0.2">
      <c r="C2052" s="44"/>
    </row>
    <row r="2053" spans="3:3" x14ac:dyDescent="0.2">
      <c r="C2053" s="44"/>
    </row>
    <row r="2054" spans="3:3" x14ac:dyDescent="0.2">
      <c r="C2054" s="44"/>
    </row>
    <row r="2055" spans="3:3" x14ac:dyDescent="0.2">
      <c r="C2055" s="44"/>
    </row>
    <row r="2056" spans="3:3" x14ac:dyDescent="0.2">
      <c r="C2056" s="44"/>
    </row>
    <row r="2057" spans="3:3" x14ac:dyDescent="0.2">
      <c r="C2057" s="44"/>
    </row>
    <row r="2058" spans="3:3" x14ac:dyDescent="0.2">
      <c r="C2058" s="44"/>
    </row>
    <row r="2059" spans="3:3" x14ac:dyDescent="0.2">
      <c r="C2059" s="44"/>
    </row>
    <row r="2060" spans="3:3" x14ac:dyDescent="0.2">
      <c r="C2060" s="44"/>
    </row>
    <row r="2061" spans="3:3" x14ac:dyDescent="0.2">
      <c r="C2061" s="44"/>
    </row>
    <row r="2062" spans="3:3" x14ac:dyDescent="0.2">
      <c r="C2062" s="44"/>
    </row>
    <row r="2063" spans="3:3" x14ac:dyDescent="0.2">
      <c r="C2063" s="44"/>
    </row>
    <row r="2064" spans="3:3" x14ac:dyDescent="0.2">
      <c r="C2064" s="44"/>
    </row>
    <row r="2065" spans="3:3" x14ac:dyDescent="0.2">
      <c r="C2065" s="44"/>
    </row>
    <row r="2066" spans="3:3" x14ac:dyDescent="0.2">
      <c r="C2066" s="44"/>
    </row>
    <row r="2067" spans="3:3" x14ac:dyDescent="0.2">
      <c r="C2067" s="44"/>
    </row>
    <row r="2068" spans="3:3" x14ac:dyDescent="0.2">
      <c r="C2068" s="44"/>
    </row>
    <row r="2069" spans="3:3" x14ac:dyDescent="0.2">
      <c r="C2069" s="44"/>
    </row>
    <row r="2070" spans="3:3" x14ac:dyDescent="0.2">
      <c r="C2070" s="44"/>
    </row>
    <row r="2071" spans="3:3" x14ac:dyDescent="0.2">
      <c r="C2071" s="44"/>
    </row>
    <row r="2072" spans="3:3" x14ac:dyDescent="0.2">
      <c r="C2072" s="44"/>
    </row>
    <row r="2073" spans="3:3" x14ac:dyDescent="0.2">
      <c r="C2073" s="44"/>
    </row>
    <row r="2074" spans="3:3" x14ac:dyDescent="0.2">
      <c r="C2074" s="44"/>
    </row>
    <row r="2075" spans="3:3" x14ac:dyDescent="0.2">
      <c r="C2075" s="44"/>
    </row>
    <row r="2076" spans="3:3" x14ac:dyDescent="0.2">
      <c r="C2076" s="44"/>
    </row>
    <row r="2077" spans="3:3" x14ac:dyDescent="0.2">
      <c r="C2077" s="44"/>
    </row>
    <row r="2078" spans="3:3" x14ac:dyDescent="0.2">
      <c r="C2078" s="44"/>
    </row>
    <row r="2079" spans="3:3" x14ac:dyDescent="0.2">
      <c r="C2079" s="44"/>
    </row>
    <row r="2080" spans="3:3" x14ac:dyDescent="0.2">
      <c r="C2080" s="44"/>
    </row>
    <row r="2081" spans="3:3" x14ac:dyDescent="0.2">
      <c r="C2081" s="44"/>
    </row>
    <row r="2082" spans="3:3" x14ac:dyDescent="0.2">
      <c r="C2082" s="44"/>
    </row>
    <row r="2083" spans="3:3" x14ac:dyDescent="0.2">
      <c r="C2083" s="44"/>
    </row>
    <row r="2084" spans="3:3" x14ac:dyDescent="0.2">
      <c r="C2084" s="44"/>
    </row>
    <row r="2085" spans="3:3" x14ac:dyDescent="0.2">
      <c r="C2085" s="44"/>
    </row>
    <row r="2086" spans="3:3" x14ac:dyDescent="0.2">
      <c r="C2086" s="44"/>
    </row>
    <row r="2087" spans="3:3" x14ac:dyDescent="0.2">
      <c r="C2087" s="44"/>
    </row>
    <row r="2088" spans="3:3" x14ac:dyDescent="0.2">
      <c r="C2088" s="44"/>
    </row>
    <row r="2089" spans="3:3" x14ac:dyDescent="0.2">
      <c r="C2089" s="44"/>
    </row>
    <row r="2090" spans="3:3" x14ac:dyDescent="0.2">
      <c r="C2090" s="44"/>
    </row>
    <row r="2091" spans="3:3" x14ac:dyDescent="0.2">
      <c r="C2091" s="44"/>
    </row>
    <row r="2092" spans="3:3" x14ac:dyDescent="0.2">
      <c r="C2092" s="44"/>
    </row>
    <row r="2093" spans="3:3" x14ac:dyDescent="0.2">
      <c r="C2093" s="44"/>
    </row>
    <row r="2094" spans="3:3" x14ac:dyDescent="0.2">
      <c r="C2094" s="44"/>
    </row>
    <row r="2095" spans="3:3" x14ac:dyDescent="0.2">
      <c r="C2095" s="44"/>
    </row>
    <row r="2096" spans="3:3" x14ac:dyDescent="0.2">
      <c r="C2096" s="44"/>
    </row>
    <row r="2097" spans="3:3" x14ac:dyDescent="0.2">
      <c r="C2097" s="44"/>
    </row>
    <row r="2098" spans="3:3" x14ac:dyDescent="0.2">
      <c r="C2098" s="44"/>
    </row>
    <row r="2099" spans="3:3" x14ac:dyDescent="0.2">
      <c r="C2099" s="44"/>
    </row>
    <row r="2100" spans="3:3" x14ac:dyDescent="0.2">
      <c r="C2100" s="44"/>
    </row>
    <row r="2101" spans="3:3" x14ac:dyDescent="0.2">
      <c r="C2101" s="44"/>
    </row>
    <row r="2102" spans="3:3" x14ac:dyDescent="0.2">
      <c r="C2102" s="44"/>
    </row>
    <row r="2103" spans="3:3" x14ac:dyDescent="0.2">
      <c r="C2103" s="44"/>
    </row>
    <row r="2104" spans="3:3" x14ac:dyDescent="0.2">
      <c r="C2104" s="44"/>
    </row>
    <row r="2105" spans="3:3" x14ac:dyDescent="0.2">
      <c r="C2105" s="44"/>
    </row>
    <row r="2106" spans="3:3" x14ac:dyDescent="0.2">
      <c r="C2106" s="44"/>
    </row>
    <row r="2107" spans="3:3" x14ac:dyDescent="0.2">
      <c r="C2107" s="44"/>
    </row>
    <row r="2108" spans="3:3" x14ac:dyDescent="0.2">
      <c r="C2108" s="44"/>
    </row>
    <row r="2109" spans="3:3" x14ac:dyDescent="0.2">
      <c r="C2109" s="44"/>
    </row>
    <row r="2110" spans="3:3" x14ac:dyDescent="0.2">
      <c r="C2110" s="44"/>
    </row>
    <row r="2111" spans="3:3" x14ac:dyDescent="0.2">
      <c r="C2111" s="44"/>
    </row>
    <row r="2112" spans="3:3" x14ac:dyDescent="0.2">
      <c r="C2112" s="44"/>
    </row>
    <row r="2113" spans="3:3" x14ac:dyDescent="0.2">
      <c r="C2113" s="44"/>
    </row>
    <row r="2114" spans="3:3" x14ac:dyDescent="0.2">
      <c r="C2114" s="44"/>
    </row>
    <row r="2115" spans="3:3" x14ac:dyDescent="0.2">
      <c r="C2115" s="44"/>
    </row>
    <row r="2116" spans="3:3" x14ac:dyDescent="0.2">
      <c r="C2116" s="44"/>
    </row>
    <row r="2117" spans="3:3" x14ac:dyDescent="0.2">
      <c r="C2117" s="44"/>
    </row>
    <row r="2118" spans="3:3" x14ac:dyDescent="0.2">
      <c r="C2118" s="44"/>
    </row>
    <row r="2119" spans="3:3" x14ac:dyDescent="0.2">
      <c r="C2119" s="44"/>
    </row>
    <row r="2120" spans="3:3" x14ac:dyDescent="0.2">
      <c r="C2120" s="44"/>
    </row>
    <row r="2121" spans="3:3" x14ac:dyDescent="0.2">
      <c r="C2121" s="44"/>
    </row>
    <row r="2122" spans="3:3" x14ac:dyDescent="0.2">
      <c r="C2122" s="44"/>
    </row>
    <row r="2123" spans="3:3" x14ac:dyDescent="0.2">
      <c r="C2123" s="44"/>
    </row>
    <row r="2124" spans="3:3" x14ac:dyDescent="0.2">
      <c r="C2124" s="44"/>
    </row>
    <row r="2125" spans="3:3" x14ac:dyDescent="0.2">
      <c r="C2125" s="44"/>
    </row>
    <row r="2126" spans="3:3" x14ac:dyDescent="0.2">
      <c r="C2126" s="44"/>
    </row>
    <row r="2127" spans="3:3" x14ac:dyDescent="0.2">
      <c r="C2127" s="44"/>
    </row>
    <row r="2128" spans="3:3" x14ac:dyDescent="0.2">
      <c r="C2128" s="44"/>
    </row>
    <row r="2129" spans="3:3" x14ac:dyDescent="0.2">
      <c r="C2129" s="44"/>
    </row>
    <row r="2130" spans="3:3" x14ac:dyDescent="0.2">
      <c r="C2130" s="44"/>
    </row>
    <row r="2131" spans="3:3" x14ac:dyDescent="0.2">
      <c r="C2131" s="44"/>
    </row>
    <row r="2132" spans="3:3" x14ac:dyDescent="0.2">
      <c r="C2132" s="44"/>
    </row>
    <row r="2133" spans="3:3" x14ac:dyDescent="0.2">
      <c r="C2133" s="44"/>
    </row>
    <row r="2134" spans="3:3" x14ac:dyDescent="0.2">
      <c r="C2134" s="44"/>
    </row>
    <row r="2135" spans="3:3" x14ac:dyDescent="0.2">
      <c r="C2135" s="44"/>
    </row>
    <row r="2136" spans="3:3" x14ac:dyDescent="0.2">
      <c r="C2136" s="44"/>
    </row>
    <row r="2137" spans="3:3" x14ac:dyDescent="0.2">
      <c r="C2137" s="44"/>
    </row>
    <row r="2138" spans="3:3" x14ac:dyDescent="0.2">
      <c r="C2138" s="44"/>
    </row>
    <row r="2139" spans="3:3" x14ac:dyDescent="0.2">
      <c r="C2139" s="44"/>
    </row>
    <row r="2140" spans="3:3" x14ac:dyDescent="0.2">
      <c r="C2140" s="44"/>
    </row>
    <row r="2141" spans="3:3" x14ac:dyDescent="0.2">
      <c r="C2141" s="44"/>
    </row>
    <row r="2142" spans="3:3" x14ac:dyDescent="0.2">
      <c r="C2142" s="44"/>
    </row>
    <row r="2143" spans="3:3" x14ac:dyDescent="0.2">
      <c r="C2143" s="44"/>
    </row>
    <row r="2144" spans="3:3" x14ac:dyDescent="0.2">
      <c r="C2144" s="44"/>
    </row>
    <row r="2145" spans="3:3" x14ac:dyDescent="0.2">
      <c r="C2145" s="44"/>
    </row>
    <row r="2146" spans="3:3" x14ac:dyDescent="0.2">
      <c r="C2146" s="44"/>
    </row>
    <row r="2147" spans="3:3" x14ac:dyDescent="0.2">
      <c r="C2147" s="44"/>
    </row>
    <row r="2148" spans="3:3" x14ac:dyDescent="0.2">
      <c r="C2148" s="44"/>
    </row>
    <row r="2149" spans="3:3" x14ac:dyDescent="0.2">
      <c r="C2149" s="44"/>
    </row>
    <row r="2150" spans="3:3" x14ac:dyDescent="0.2">
      <c r="C2150" s="44"/>
    </row>
    <row r="2151" spans="3:3" x14ac:dyDescent="0.2">
      <c r="C2151" s="44"/>
    </row>
    <row r="2152" spans="3:3" x14ac:dyDescent="0.2">
      <c r="C2152" s="44"/>
    </row>
    <row r="2153" spans="3:3" x14ac:dyDescent="0.2">
      <c r="C2153" s="44"/>
    </row>
    <row r="2154" spans="3:3" x14ac:dyDescent="0.2">
      <c r="C2154" s="44"/>
    </row>
    <row r="2155" spans="3:3" x14ac:dyDescent="0.2">
      <c r="C2155" s="44"/>
    </row>
    <row r="2156" spans="3:3" x14ac:dyDescent="0.2">
      <c r="C2156" s="44"/>
    </row>
    <row r="2157" spans="3:3" x14ac:dyDescent="0.2">
      <c r="C2157" s="44"/>
    </row>
    <row r="2158" spans="3:3" x14ac:dyDescent="0.2">
      <c r="C2158" s="44"/>
    </row>
    <row r="2159" spans="3:3" x14ac:dyDescent="0.2">
      <c r="C2159" s="44"/>
    </row>
    <row r="2160" spans="3:3" x14ac:dyDescent="0.2">
      <c r="C2160" s="44"/>
    </row>
    <row r="2161" spans="3:3" x14ac:dyDescent="0.2">
      <c r="C2161" s="44"/>
    </row>
    <row r="2162" spans="3:3" x14ac:dyDescent="0.2">
      <c r="C2162" s="44"/>
    </row>
    <row r="2163" spans="3:3" x14ac:dyDescent="0.2">
      <c r="C2163" s="44"/>
    </row>
    <row r="2164" spans="3:3" x14ac:dyDescent="0.2">
      <c r="C2164" s="44"/>
    </row>
    <row r="2165" spans="3:3" x14ac:dyDescent="0.2">
      <c r="C2165" s="44"/>
    </row>
    <row r="2166" spans="3:3" x14ac:dyDescent="0.2">
      <c r="C2166" s="44"/>
    </row>
    <row r="2167" spans="3:3" x14ac:dyDescent="0.2">
      <c r="C2167" s="44"/>
    </row>
    <row r="2168" spans="3:3" x14ac:dyDescent="0.2">
      <c r="C2168" s="44"/>
    </row>
    <row r="2169" spans="3:3" x14ac:dyDescent="0.2">
      <c r="C2169" s="44"/>
    </row>
    <row r="2170" spans="3:3" x14ac:dyDescent="0.2">
      <c r="C2170" s="44"/>
    </row>
    <row r="2171" spans="3:3" x14ac:dyDescent="0.2">
      <c r="C2171" s="44"/>
    </row>
    <row r="2172" spans="3:3" x14ac:dyDescent="0.2">
      <c r="C2172" s="44"/>
    </row>
    <row r="2173" spans="3:3" x14ac:dyDescent="0.2">
      <c r="C2173" s="44"/>
    </row>
    <row r="2174" spans="3:3" x14ac:dyDescent="0.2">
      <c r="C2174" s="44"/>
    </row>
    <row r="2175" spans="3:3" x14ac:dyDescent="0.2">
      <c r="C2175" s="44"/>
    </row>
    <row r="2176" spans="3:3" x14ac:dyDescent="0.2">
      <c r="C2176" s="44"/>
    </row>
    <row r="2177" spans="3:3" x14ac:dyDescent="0.2">
      <c r="C2177" s="44"/>
    </row>
    <row r="2178" spans="3:3" x14ac:dyDescent="0.2">
      <c r="C2178" s="44"/>
    </row>
    <row r="2179" spans="3:3" x14ac:dyDescent="0.2">
      <c r="C2179" s="44"/>
    </row>
    <row r="2180" spans="3:3" x14ac:dyDescent="0.2">
      <c r="C2180" s="44"/>
    </row>
    <row r="2181" spans="3:3" x14ac:dyDescent="0.2">
      <c r="C2181" s="44"/>
    </row>
    <row r="2182" spans="3:3" x14ac:dyDescent="0.2">
      <c r="C2182" s="44"/>
    </row>
    <row r="2183" spans="3:3" x14ac:dyDescent="0.2">
      <c r="C2183" s="44"/>
    </row>
    <row r="2184" spans="3:3" x14ac:dyDescent="0.2">
      <c r="C2184" s="44"/>
    </row>
    <row r="2185" spans="3:3" x14ac:dyDescent="0.2">
      <c r="C2185" s="44"/>
    </row>
    <row r="2186" spans="3:3" x14ac:dyDescent="0.2">
      <c r="C2186" s="44"/>
    </row>
    <row r="2187" spans="3:3" x14ac:dyDescent="0.2">
      <c r="C2187" s="44"/>
    </row>
    <row r="2188" spans="3:3" x14ac:dyDescent="0.2">
      <c r="C2188" s="44"/>
    </row>
    <row r="2189" spans="3:3" x14ac:dyDescent="0.2">
      <c r="C2189" s="44"/>
    </row>
    <row r="2190" spans="3:3" x14ac:dyDescent="0.2">
      <c r="C2190" s="44"/>
    </row>
    <row r="2191" spans="3:3" x14ac:dyDescent="0.2">
      <c r="C2191" s="44"/>
    </row>
    <row r="2192" spans="3:3" x14ac:dyDescent="0.2">
      <c r="C2192" s="44"/>
    </row>
    <row r="2193" spans="3:3" x14ac:dyDescent="0.2">
      <c r="C2193" s="44"/>
    </row>
    <row r="2194" spans="3:3" x14ac:dyDescent="0.2">
      <c r="C2194" s="44"/>
    </row>
    <row r="2195" spans="3:3" x14ac:dyDescent="0.2">
      <c r="C2195" s="44"/>
    </row>
    <row r="2196" spans="3:3" x14ac:dyDescent="0.2">
      <c r="C2196" s="44"/>
    </row>
    <row r="2197" spans="3:3" x14ac:dyDescent="0.2">
      <c r="C2197" s="44"/>
    </row>
    <row r="2198" spans="3:3" x14ac:dyDescent="0.2">
      <c r="C2198" s="44"/>
    </row>
    <row r="2199" spans="3:3" x14ac:dyDescent="0.2">
      <c r="C2199" s="44"/>
    </row>
    <row r="2200" spans="3:3" x14ac:dyDescent="0.2">
      <c r="C2200" s="44"/>
    </row>
    <row r="2201" spans="3:3" x14ac:dyDescent="0.2">
      <c r="C2201" s="44"/>
    </row>
    <row r="2202" spans="3:3" x14ac:dyDescent="0.2">
      <c r="C2202" s="44"/>
    </row>
    <row r="2203" spans="3:3" x14ac:dyDescent="0.2">
      <c r="C2203" s="44"/>
    </row>
    <row r="2204" spans="3:3" x14ac:dyDescent="0.2">
      <c r="C2204" s="44"/>
    </row>
    <row r="2205" spans="3:3" x14ac:dyDescent="0.2">
      <c r="C2205" s="44"/>
    </row>
    <row r="2206" spans="3:3" x14ac:dyDescent="0.2">
      <c r="C2206" s="44"/>
    </row>
    <row r="2207" spans="3:3" x14ac:dyDescent="0.2">
      <c r="C2207" s="44"/>
    </row>
    <row r="2208" spans="3:3" x14ac:dyDescent="0.2">
      <c r="C2208" s="44"/>
    </row>
    <row r="2209" spans="3:3" x14ac:dyDescent="0.2">
      <c r="C2209" s="44"/>
    </row>
    <row r="2210" spans="3:3" x14ac:dyDescent="0.2">
      <c r="C2210" s="44"/>
    </row>
    <row r="2211" spans="3:3" x14ac:dyDescent="0.2">
      <c r="C2211" s="44"/>
    </row>
    <row r="2212" spans="3:3" x14ac:dyDescent="0.2">
      <c r="C2212" s="44"/>
    </row>
    <row r="2213" spans="3:3" x14ac:dyDescent="0.2">
      <c r="C2213" s="44"/>
    </row>
    <row r="2214" spans="3:3" x14ac:dyDescent="0.2">
      <c r="C2214" s="44"/>
    </row>
    <row r="2215" spans="3:3" x14ac:dyDescent="0.2">
      <c r="C2215" s="44"/>
    </row>
    <row r="2216" spans="3:3" x14ac:dyDescent="0.2">
      <c r="C2216" s="44"/>
    </row>
    <row r="2217" spans="3:3" x14ac:dyDescent="0.2">
      <c r="C2217" s="44"/>
    </row>
    <row r="2218" spans="3:3" x14ac:dyDescent="0.2">
      <c r="C2218" s="44"/>
    </row>
    <row r="2219" spans="3:3" x14ac:dyDescent="0.2">
      <c r="C2219" s="44"/>
    </row>
    <row r="2220" spans="3:3" x14ac:dyDescent="0.2">
      <c r="C2220" s="44"/>
    </row>
    <row r="2221" spans="3:3" x14ac:dyDescent="0.2">
      <c r="C2221" s="44"/>
    </row>
    <row r="2222" spans="3:3" x14ac:dyDescent="0.2">
      <c r="C2222" s="44"/>
    </row>
    <row r="2223" spans="3:3" x14ac:dyDescent="0.2">
      <c r="C2223" s="44"/>
    </row>
    <row r="2224" spans="3:3" x14ac:dyDescent="0.2">
      <c r="C2224" s="44"/>
    </row>
    <row r="2225" spans="3:3" x14ac:dyDescent="0.2">
      <c r="C2225" s="44"/>
    </row>
    <row r="2226" spans="3:3" x14ac:dyDescent="0.2">
      <c r="C2226" s="44"/>
    </row>
    <row r="2227" spans="3:3" x14ac:dyDescent="0.2">
      <c r="C2227" s="44"/>
    </row>
    <row r="2228" spans="3:3" x14ac:dyDescent="0.2">
      <c r="C2228" s="44"/>
    </row>
    <row r="2229" spans="3:3" x14ac:dyDescent="0.2">
      <c r="C2229" s="44"/>
    </row>
    <row r="2230" spans="3:3" x14ac:dyDescent="0.2">
      <c r="C2230" s="44"/>
    </row>
    <row r="2231" spans="3:3" x14ac:dyDescent="0.2">
      <c r="C2231" s="44"/>
    </row>
    <row r="2232" spans="3:3" x14ac:dyDescent="0.2">
      <c r="C2232" s="44"/>
    </row>
    <row r="2233" spans="3:3" x14ac:dyDescent="0.2">
      <c r="C2233" s="44"/>
    </row>
    <row r="2234" spans="3:3" x14ac:dyDescent="0.2">
      <c r="C2234" s="44"/>
    </row>
    <row r="2235" spans="3:3" x14ac:dyDescent="0.2">
      <c r="C2235" s="44"/>
    </row>
    <row r="2236" spans="3:3" x14ac:dyDescent="0.2">
      <c r="C2236" s="44"/>
    </row>
    <row r="2237" spans="3:3" x14ac:dyDescent="0.2">
      <c r="C2237" s="44"/>
    </row>
    <row r="2238" spans="3:3" x14ac:dyDescent="0.2">
      <c r="C2238" s="44"/>
    </row>
    <row r="2239" spans="3:3" x14ac:dyDescent="0.2">
      <c r="C2239" s="44"/>
    </row>
    <row r="2240" spans="3:3" x14ac:dyDescent="0.2">
      <c r="C2240" s="44"/>
    </row>
    <row r="2241" spans="3:3" x14ac:dyDescent="0.2">
      <c r="C2241" s="44"/>
    </row>
    <row r="2242" spans="3:3" x14ac:dyDescent="0.2">
      <c r="C2242" s="44"/>
    </row>
    <row r="2243" spans="3:3" x14ac:dyDescent="0.2">
      <c r="C2243" s="44"/>
    </row>
    <row r="2244" spans="3:3" x14ac:dyDescent="0.2">
      <c r="C2244" s="44"/>
    </row>
    <row r="2245" spans="3:3" x14ac:dyDescent="0.2">
      <c r="C2245" s="44"/>
    </row>
    <row r="2246" spans="3:3" x14ac:dyDescent="0.2">
      <c r="C2246" s="44"/>
    </row>
    <row r="2247" spans="3:3" x14ac:dyDescent="0.2">
      <c r="C2247" s="44"/>
    </row>
    <row r="2248" spans="3:3" x14ac:dyDescent="0.2">
      <c r="C2248" s="44"/>
    </row>
    <row r="2249" spans="3:3" x14ac:dyDescent="0.2">
      <c r="C2249" s="44"/>
    </row>
    <row r="2250" spans="3:3" x14ac:dyDescent="0.2">
      <c r="C2250" s="44"/>
    </row>
    <row r="2251" spans="3:3" x14ac:dyDescent="0.2">
      <c r="C2251" s="44"/>
    </row>
    <row r="2252" spans="3:3" x14ac:dyDescent="0.2">
      <c r="C2252" s="44"/>
    </row>
    <row r="2253" spans="3:3" x14ac:dyDescent="0.2">
      <c r="C2253" s="44"/>
    </row>
    <row r="2254" spans="3:3" x14ac:dyDescent="0.2">
      <c r="C2254" s="44"/>
    </row>
    <row r="2255" spans="3:3" x14ac:dyDescent="0.2">
      <c r="C2255" s="44"/>
    </row>
    <row r="2256" spans="3:3" x14ac:dyDescent="0.2">
      <c r="C2256" s="44"/>
    </row>
    <row r="2257" spans="3:3" x14ac:dyDescent="0.2">
      <c r="C2257" s="44"/>
    </row>
    <row r="2258" spans="3:3" x14ac:dyDescent="0.2">
      <c r="C2258" s="44"/>
    </row>
    <row r="2259" spans="3:3" x14ac:dyDescent="0.2">
      <c r="C2259" s="44"/>
    </row>
    <row r="2260" spans="3:3" x14ac:dyDescent="0.2">
      <c r="C2260" s="44"/>
    </row>
    <row r="2261" spans="3:3" x14ac:dyDescent="0.2">
      <c r="C2261" s="44"/>
    </row>
    <row r="2262" spans="3:3" x14ac:dyDescent="0.2">
      <c r="C2262" s="44"/>
    </row>
    <row r="2263" spans="3:3" x14ac:dyDescent="0.2">
      <c r="C2263" s="44"/>
    </row>
    <row r="2264" spans="3:3" x14ac:dyDescent="0.2">
      <c r="C2264" s="44"/>
    </row>
    <row r="2265" spans="3:3" x14ac:dyDescent="0.2">
      <c r="C2265" s="44"/>
    </row>
    <row r="2266" spans="3:3" x14ac:dyDescent="0.2">
      <c r="C2266" s="44"/>
    </row>
    <row r="2267" spans="3:3" x14ac:dyDescent="0.2">
      <c r="C2267" s="44"/>
    </row>
    <row r="2268" spans="3:3" x14ac:dyDescent="0.2">
      <c r="C2268" s="44"/>
    </row>
    <row r="2269" spans="3:3" x14ac:dyDescent="0.2">
      <c r="C2269" s="44"/>
    </row>
    <row r="2270" spans="3:3" x14ac:dyDescent="0.2">
      <c r="C2270" s="44"/>
    </row>
    <row r="2271" spans="3:3" x14ac:dyDescent="0.2">
      <c r="C2271" s="44"/>
    </row>
    <row r="2272" spans="3:3" x14ac:dyDescent="0.2">
      <c r="C2272" s="44"/>
    </row>
    <row r="2273" spans="3:3" x14ac:dyDescent="0.2">
      <c r="C2273" s="44"/>
    </row>
    <row r="2274" spans="3:3" x14ac:dyDescent="0.2">
      <c r="C2274" s="44"/>
    </row>
    <row r="2275" spans="3:3" x14ac:dyDescent="0.2">
      <c r="C2275" s="44"/>
    </row>
    <row r="2276" spans="3:3" x14ac:dyDescent="0.2">
      <c r="C2276" s="44"/>
    </row>
    <row r="2277" spans="3:3" x14ac:dyDescent="0.2">
      <c r="C2277" s="44"/>
    </row>
    <row r="2278" spans="3:3" x14ac:dyDescent="0.2">
      <c r="C2278" s="44"/>
    </row>
    <row r="2279" spans="3:3" x14ac:dyDescent="0.2">
      <c r="C2279" s="44"/>
    </row>
    <row r="2280" spans="3:3" x14ac:dyDescent="0.2">
      <c r="C2280" s="44"/>
    </row>
    <row r="2281" spans="3:3" x14ac:dyDescent="0.2">
      <c r="C2281" s="44"/>
    </row>
    <row r="2282" spans="3:3" x14ac:dyDescent="0.2">
      <c r="C2282" s="44"/>
    </row>
    <row r="2283" spans="3:3" x14ac:dyDescent="0.2">
      <c r="C2283" s="44"/>
    </row>
    <row r="2284" spans="3:3" x14ac:dyDescent="0.2">
      <c r="C2284" s="44"/>
    </row>
    <row r="2285" spans="3:3" x14ac:dyDescent="0.2">
      <c r="C2285" s="44"/>
    </row>
    <row r="2286" spans="3:3" x14ac:dyDescent="0.2">
      <c r="C2286" s="44"/>
    </row>
    <row r="2287" spans="3:3" x14ac:dyDescent="0.2">
      <c r="C2287" s="44"/>
    </row>
    <row r="2288" spans="3:3" x14ac:dyDescent="0.2">
      <c r="C2288" s="44"/>
    </row>
    <row r="2289" spans="3:3" x14ac:dyDescent="0.2">
      <c r="C2289" s="44"/>
    </row>
    <row r="2290" spans="3:3" x14ac:dyDescent="0.2">
      <c r="C2290" s="44"/>
    </row>
    <row r="2291" spans="3:3" x14ac:dyDescent="0.2">
      <c r="C2291" s="44"/>
    </row>
    <row r="2292" spans="3:3" x14ac:dyDescent="0.2">
      <c r="C2292" s="44"/>
    </row>
    <row r="2293" spans="3:3" x14ac:dyDescent="0.2">
      <c r="C2293" s="44"/>
    </row>
    <row r="2294" spans="3:3" x14ac:dyDescent="0.2">
      <c r="C2294" s="44"/>
    </row>
    <row r="2295" spans="3:3" x14ac:dyDescent="0.2">
      <c r="C2295" s="44"/>
    </row>
    <row r="2296" spans="3:3" x14ac:dyDescent="0.2">
      <c r="C2296" s="44"/>
    </row>
    <row r="2297" spans="3:3" x14ac:dyDescent="0.2">
      <c r="C2297" s="44"/>
    </row>
    <row r="2298" spans="3:3" x14ac:dyDescent="0.2">
      <c r="C2298" s="44"/>
    </row>
    <row r="2299" spans="3:3" x14ac:dyDescent="0.2">
      <c r="C2299" s="44"/>
    </row>
    <row r="2300" spans="3:3" x14ac:dyDescent="0.2">
      <c r="C2300" s="44"/>
    </row>
    <row r="2301" spans="3:3" x14ac:dyDescent="0.2">
      <c r="C2301" s="44"/>
    </row>
    <row r="2302" spans="3:3" x14ac:dyDescent="0.2">
      <c r="C2302" s="44"/>
    </row>
    <row r="2303" spans="3:3" x14ac:dyDescent="0.2">
      <c r="C2303" s="44"/>
    </row>
    <row r="2304" spans="3:3" x14ac:dyDescent="0.2">
      <c r="C2304" s="44"/>
    </row>
    <row r="2305" spans="3:3" x14ac:dyDescent="0.2">
      <c r="C2305" s="44"/>
    </row>
    <row r="2306" spans="3:3" x14ac:dyDescent="0.2">
      <c r="C2306" s="44"/>
    </row>
    <row r="2307" spans="3:3" x14ac:dyDescent="0.2">
      <c r="C2307" s="44"/>
    </row>
    <row r="2308" spans="3:3" x14ac:dyDescent="0.2">
      <c r="C2308" s="44"/>
    </row>
    <row r="2309" spans="3:3" x14ac:dyDescent="0.2">
      <c r="C2309" s="44"/>
    </row>
    <row r="2310" spans="3:3" x14ac:dyDescent="0.2">
      <c r="C2310" s="44"/>
    </row>
    <row r="2311" spans="3:3" x14ac:dyDescent="0.2">
      <c r="C2311" s="44"/>
    </row>
    <row r="2312" spans="3:3" x14ac:dyDescent="0.2">
      <c r="C2312" s="44"/>
    </row>
    <row r="2313" spans="3:3" x14ac:dyDescent="0.2">
      <c r="C2313" s="44"/>
    </row>
    <row r="2314" spans="3:3" x14ac:dyDescent="0.2">
      <c r="C2314" s="44"/>
    </row>
    <row r="2315" spans="3:3" x14ac:dyDescent="0.2">
      <c r="C2315" s="44"/>
    </row>
    <row r="2316" spans="3:3" x14ac:dyDescent="0.2">
      <c r="C2316" s="44"/>
    </row>
    <row r="2317" spans="3:3" x14ac:dyDescent="0.2">
      <c r="C2317" s="44"/>
    </row>
    <row r="2318" spans="3:3" x14ac:dyDescent="0.2">
      <c r="C2318" s="44"/>
    </row>
    <row r="2319" spans="3:3" x14ac:dyDescent="0.2">
      <c r="C2319" s="44"/>
    </row>
    <row r="2320" spans="3:3" x14ac:dyDescent="0.2">
      <c r="C2320" s="44"/>
    </row>
    <row r="2321" spans="3:3" x14ac:dyDescent="0.2">
      <c r="C2321" s="44"/>
    </row>
    <row r="2322" spans="3:3" x14ac:dyDescent="0.2">
      <c r="C2322" s="44"/>
    </row>
    <row r="2323" spans="3:3" x14ac:dyDescent="0.2">
      <c r="C2323" s="44"/>
    </row>
    <row r="2324" spans="3:3" x14ac:dyDescent="0.2">
      <c r="C2324" s="44"/>
    </row>
    <row r="2325" spans="3:3" x14ac:dyDescent="0.2">
      <c r="C2325" s="44"/>
    </row>
    <row r="2326" spans="3:3" x14ac:dyDescent="0.2">
      <c r="C2326" s="44"/>
    </row>
    <row r="2327" spans="3:3" x14ac:dyDescent="0.2">
      <c r="C2327" s="44"/>
    </row>
    <row r="2328" spans="3:3" x14ac:dyDescent="0.2">
      <c r="C2328" s="44"/>
    </row>
    <row r="2329" spans="3:3" x14ac:dyDescent="0.2">
      <c r="C2329" s="44"/>
    </row>
    <row r="2330" spans="3:3" x14ac:dyDescent="0.2">
      <c r="C2330" s="44"/>
    </row>
    <row r="2331" spans="3:3" x14ac:dyDescent="0.2">
      <c r="C2331" s="44"/>
    </row>
    <row r="2332" spans="3:3" x14ac:dyDescent="0.2">
      <c r="C2332" s="44"/>
    </row>
    <row r="2333" spans="3:3" x14ac:dyDescent="0.2">
      <c r="C2333" s="44"/>
    </row>
    <row r="2334" spans="3:3" x14ac:dyDescent="0.2">
      <c r="C2334" s="44"/>
    </row>
    <row r="2335" spans="3:3" x14ac:dyDescent="0.2">
      <c r="C2335" s="44"/>
    </row>
    <row r="2336" spans="3:3" x14ac:dyDescent="0.2">
      <c r="C2336" s="44"/>
    </row>
    <row r="2337" spans="3:3" x14ac:dyDescent="0.2">
      <c r="C2337" s="44"/>
    </row>
    <row r="2338" spans="3:3" x14ac:dyDescent="0.2">
      <c r="C2338" s="44"/>
    </row>
    <row r="2339" spans="3:3" x14ac:dyDescent="0.2">
      <c r="C2339" s="44"/>
    </row>
    <row r="2340" spans="3:3" x14ac:dyDescent="0.2">
      <c r="C2340" s="44"/>
    </row>
    <row r="2341" spans="3:3" x14ac:dyDescent="0.2">
      <c r="C2341" s="44"/>
    </row>
    <row r="2342" spans="3:3" x14ac:dyDescent="0.2">
      <c r="C2342" s="44"/>
    </row>
    <row r="2343" spans="3:3" x14ac:dyDescent="0.2">
      <c r="C2343" s="44"/>
    </row>
    <row r="2344" spans="3:3" x14ac:dyDescent="0.2">
      <c r="C2344" s="44"/>
    </row>
    <row r="2345" spans="3:3" x14ac:dyDescent="0.2">
      <c r="C2345" s="44"/>
    </row>
    <row r="2346" spans="3:3" x14ac:dyDescent="0.2">
      <c r="C2346" s="44"/>
    </row>
    <row r="2347" spans="3:3" x14ac:dyDescent="0.2">
      <c r="C2347" s="44"/>
    </row>
    <row r="2348" spans="3:3" x14ac:dyDescent="0.2">
      <c r="C2348" s="44"/>
    </row>
    <row r="2349" spans="3:3" x14ac:dyDescent="0.2">
      <c r="C2349" s="44"/>
    </row>
    <row r="2350" spans="3:3" x14ac:dyDescent="0.2">
      <c r="C2350" s="44"/>
    </row>
    <row r="2351" spans="3:3" x14ac:dyDescent="0.2">
      <c r="C2351" s="44"/>
    </row>
    <row r="2352" spans="3:3" x14ac:dyDescent="0.2">
      <c r="C2352" s="44"/>
    </row>
    <row r="2353" spans="3:3" x14ac:dyDescent="0.2">
      <c r="C2353" s="44"/>
    </row>
    <row r="2354" spans="3:3" x14ac:dyDescent="0.2">
      <c r="C2354" s="44"/>
    </row>
    <row r="2355" spans="3:3" x14ac:dyDescent="0.2">
      <c r="C2355" s="44"/>
    </row>
    <row r="2356" spans="3:3" x14ac:dyDescent="0.2">
      <c r="C2356" s="44"/>
    </row>
    <row r="2357" spans="3:3" x14ac:dyDescent="0.2">
      <c r="C2357" s="44"/>
    </row>
    <row r="2358" spans="3:3" x14ac:dyDescent="0.2">
      <c r="C2358" s="44"/>
    </row>
    <row r="2359" spans="3:3" x14ac:dyDescent="0.2">
      <c r="C2359" s="44"/>
    </row>
    <row r="2360" spans="3:3" x14ac:dyDescent="0.2">
      <c r="C2360" s="44"/>
    </row>
    <row r="2361" spans="3:3" x14ac:dyDescent="0.2">
      <c r="C2361" s="44"/>
    </row>
    <row r="2362" spans="3:3" x14ac:dyDescent="0.2">
      <c r="C2362" s="44"/>
    </row>
    <row r="2363" spans="3:3" x14ac:dyDescent="0.2">
      <c r="C2363" s="44"/>
    </row>
    <row r="2364" spans="3:3" x14ac:dyDescent="0.2">
      <c r="C2364" s="44"/>
    </row>
    <row r="2365" spans="3:3" x14ac:dyDescent="0.2">
      <c r="C2365" s="44"/>
    </row>
    <row r="2366" spans="3:3" x14ac:dyDescent="0.2">
      <c r="C2366" s="44"/>
    </row>
    <row r="2367" spans="3:3" x14ac:dyDescent="0.2">
      <c r="C2367" s="44"/>
    </row>
    <row r="2368" spans="3:3" x14ac:dyDescent="0.2">
      <c r="C2368" s="44"/>
    </row>
    <row r="2369" spans="3:3" x14ac:dyDescent="0.2">
      <c r="C2369" s="44"/>
    </row>
    <row r="2370" spans="3:3" x14ac:dyDescent="0.2">
      <c r="C2370" s="44"/>
    </row>
    <row r="2371" spans="3:3" x14ac:dyDescent="0.2">
      <c r="C2371" s="44"/>
    </row>
    <row r="2372" spans="3:3" x14ac:dyDescent="0.2">
      <c r="C2372" s="44"/>
    </row>
    <row r="2373" spans="3:3" x14ac:dyDescent="0.2">
      <c r="C2373" s="44"/>
    </row>
    <row r="2374" spans="3:3" x14ac:dyDescent="0.2">
      <c r="C2374" s="44"/>
    </row>
    <row r="2375" spans="3:3" x14ac:dyDescent="0.2">
      <c r="C2375" s="44"/>
    </row>
    <row r="2376" spans="3:3" x14ac:dyDescent="0.2">
      <c r="C2376" s="44"/>
    </row>
    <row r="2377" spans="3:3" x14ac:dyDescent="0.2">
      <c r="C2377" s="44"/>
    </row>
    <row r="2378" spans="3:3" x14ac:dyDescent="0.2">
      <c r="C2378" s="44"/>
    </row>
    <row r="2379" spans="3:3" x14ac:dyDescent="0.2">
      <c r="C2379" s="44"/>
    </row>
    <row r="2380" spans="3:3" x14ac:dyDescent="0.2">
      <c r="C2380" s="44"/>
    </row>
    <row r="2381" spans="3:3" x14ac:dyDescent="0.2">
      <c r="C2381" s="44"/>
    </row>
    <row r="2382" spans="3:3" x14ac:dyDescent="0.2">
      <c r="C2382" s="44"/>
    </row>
    <row r="2383" spans="3:3" x14ac:dyDescent="0.2">
      <c r="C2383" s="44"/>
    </row>
    <row r="2384" spans="3:3" x14ac:dyDescent="0.2">
      <c r="C2384" s="44"/>
    </row>
    <row r="2385" spans="3:3" x14ac:dyDescent="0.2">
      <c r="C2385" s="44"/>
    </row>
    <row r="2386" spans="3:3" x14ac:dyDescent="0.2">
      <c r="C2386" s="44"/>
    </row>
    <row r="2387" spans="3:3" x14ac:dyDescent="0.2">
      <c r="C2387" s="44"/>
    </row>
    <row r="2388" spans="3:3" x14ac:dyDescent="0.2">
      <c r="C2388" s="44"/>
    </row>
    <row r="2389" spans="3:3" x14ac:dyDescent="0.2">
      <c r="C2389" s="44"/>
    </row>
    <row r="2390" spans="3:3" x14ac:dyDescent="0.2">
      <c r="C2390" s="44"/>
    </row>
    <row r="2391" spans="3:3" x14ac:dyDescent="0.2">
      <c r="C2391" s="44"/>
    </row>
    <row r="2392" spans="3:3" x14ac:dyDescent="0.2">
      <c r="C2392" s="44"/>
    </row>
    <row r="2393" spans="3:3" x14ac:dyDescent="0.2">
      <c r="C2393" s="44"/>
    </row>
    <row r="2394" spans="3:3" x14ac:dyDescent="0.2">
      <c r="C2394" s="44"/>
    </row>
    <row r="2395" spans="3:3" x14ac:dyDescent="0.2">
      <c r="C2395" s="44"/>
    </row>
    <row r="2396" spans="3:3" x14ac:dyDescent="0.2">
      <c r="C2396" s="44"/>
    </row>
    <row r="2397" spans="3:3" x14ac:dyDescent="0.2">
      <c r="C2397" s="44"/>
    </row>
    <row r="2398" spans="3:3" x14ac:dyDescent="0.2">
      <c r="C2398" s="44"/>
    </row>
    <row r="2399" spans="3:3" x14ac:dyDescent="0.2">
      <c r="C2399" s="44"/>
    </row>
    <row r="2400" spans="3:3" x14ac:dyDescent="0.2">
      <c r="C2400" s="44"/>
    </row>
    <row r="2401" spans="3:3" x14ac:dyDescent="0.2">
      <c r="C2401" s="44"/>
    </row>
    <row r="2402" spans="3:3" x14ac:dyDescent="0.2">
      <c r="C2402" s="44"/>
    </row>
    <row r="2403" spans="3:3" x14ac:dyDescent="0.2">
      <c r="C2403" s="44"/>
    </row>
    <row r="2404" spans="3:3" x14ac:dyDescent="0.2">
      <c r="C2404" s="44"/>
    </row>
    <row r="2405" spans="3:3" x14ac:dyDescent="0.2">
      <c r="C2405" s="44"/>
    </row>
    <row r="2406" spans="3:3" x14ac:dyDescent="0.2">
      <c r="C2406" s="44"/>
    </row>
    <row r="2407" spans="3:3" x14ac:dyDescent="0.2">
      <c r="C2407" s="44"/>
    </row>
    <row r="2408" spans="3:3" x14ac:dyDescent="0.2">
      <c r="C2408" s="44"/>
    </row>
    <row r="2409" spans="3:3" x14ac:dyDescent="0.2">
      <c r="C2409" s="44"/>
    </row>
    <row r="2410" spans="3:3" x14ac:dyDescent="0.2">
      <c r="C2410" s="44"/>
    </row>
    <row r="2411" spans="3:3" x14ac:dyDescent="0.2">
      <c r="C2411" s="44"/>
    </row>
    <row r="2412" spans="3:3" x14ac:dyDescent="0.2">
      <c r="C2412" s="44"/>
    </row>
    <row r="2413" spans="3:3" x14ac:dyDescent="0.2">
      <c r="C2413" s="44"/>
    </row>
    <row r="2414" spans="3:3" x14ac:dyDescent="0.2">
      <c r="C2414" s="44"/>
    </row>
    <row r="2415" spans="3:3" x14ac:dyDescent="0.2">
      <c r="C2415" s="44"/>
    </row>
    <row r="2416" spans="3:3" x14ac:dyDescent="0.2">
      <c r="C2416" s="44"/>
    </row>
    <row r="2417" spans="3:3" x14ac:dyDescent="0.2">
      <c r="C2417" s="44"/>
    </row>
    <row r="2418" spans="3:3" x14ac:dyDescent="0.2">
      <c r="C2418" s="44"/>
    </row>
    <row r="2419" spans="3:3" x14ac:dyDescent="0.2">
      <c r="C2419" s="44"/>
    </row>
    <row r="2420" spans="3:3" x14ac:dyDescent="0.2">
      <c r="C2420" s="44"/>
    </row>
    <row r="2421" spans="3:3" x14ac:dyDescent="0.2">
      <c r="C2421" s="44"/>
    </row>
    <row r="2422" spans="3:3" x14ac:dyDescent="0.2">
      <c r="C2422" s="44"/>
    </row>
    <row r="2423" spans="3:3" x14ac:dyDescent="0.2">
      <c r="C2423" s="44"/>
    </row>
    <row r="2424" spans="3:3" x14ac:dyDescent="0.2">
      <c r="C2424" s="44"/>
    </row>
    <row r="2425" spans="3:3" x14ac:dyDescent="0.2">
      <c r="C2425" s="44"/>
    </row>
    <row r="2426" spans="3:3" x14ac:dyDescent="0.2">
      <c r="C2426" s="44"/>
    </row>
    <row r="2427" spans="3:3" x14ac:dyDescent="0.2">
      <c r="C2427" s="44"/>
    </row>
    <row r="2428" spans="3:3" x14ac:dyDescent="0.2">
      <c r="C2428" s="44"/>
    </row>
    <row r="2429" spans="3:3" x14ac:dyDescent="0.2">
      <c r="C2429" s="44"/>
    </row>
    <row r="2430" spans="3:3" x14ac:dyDescent="0.2">
      <c r="C2430" s="44"/>
    </row>
    <row r="2431" spans="3:3" x14ac:dyDescent="0.2">
      <c r="C2431" s="44"/>
    </row>
    <row r="2432" spans="3:3" x14ac:dyDescent="0.2">
      <c r="C2432" s="44"/>
    </row>
    <row r="2433" spans="3:3" x14ac:dyDescent="0.2">
      <c r="C2433" s="44"/>
    </row>
    <row r="2434" spans="3:3" x14ac:dyDescent="0.2">
      <c r="C2434" s="44"/>
    </row>
    <row r="2435" spans="3:3" x14ac:dyDescent="0.2">
      <c r="C2435" s="44"/>
    </row>
    <row r="2436" spans="3:3" x14ac:dyDescent="0.2">
      <c r="C2436" s="44"/>
    </row>
    <row r="2437" spans="3:3" x14ac:dyDescent="0.2">
      <c r="C2437" s="44"/>
    </row>
    <row r="2438" spans="3:3" x14ac:dyDescent="0.2">
      <c r="C2438" s="44"/>
    </row>
    <row r="2439" spans="3:3" x14ac:dyDescent="0.2">
      <c r="C2439" s="44"/>
    </row>
    <row r="2440" spans="3:3" x14ac:dyDescent="0.2">
      <c r="C2440" s="44"/>
    </row>
    <row r="2441" spans="3:3" x14ac:dyDescent="0.2">
      <c r="C2441" s="44"/>
    </row>
    <row r="2442" spans="3:3" x14ac:dyDescent="0.2">
      <c r="C2442" s="44"/>
    </row>
    <row r="2443" spans="3:3" x14ac:dyDescent="0.2">
      <c r="C2443" s="44"/>
    </row>
    <row r="2444" spans="3:3" x14ac:dyDescent="0.2">
      <c r="C2444" s="44"/>
    </row>
    <row r="2445" spans="3:3" x14ac:dyDescent="0.2">
      <c r="C2445" s="44"/>
    </row>
    <row r="2446" spans="3:3" x14ac:dyDescent="0.2">
      <c r="C2446" s="44"/>
    </row>
    <row r="2447" spans="3:3" x14ac:dyDescent="0.2">
      <c r="C2447" s="44"/>
    </row>
    <row r="2448" spans="3:3" x14ac:dyDescent="0.2">
      <c r="C2448" s="44"/>
    </row>
    <row r="2449" spans="3:3" x14ac:dyDescent="0.2">
      <c r="C2449" s="44"/>
    </row>
    <row r="2450" spans="3:3" x14ac:dyDescent="0.2">
      <c r="C2450" s="44"/>
    </row>
    <row r="2451" spans="3:3" x14ac:dyDescent="0.2">
      <c r="C2451" s="44"/>
    </row>
    <row r="2452" spans="3:3" x14ac:dyDescent="0.2">
      <c r="C2452" s="44"/>
    </row>
    <row r="2453" spans="3:3" x14ac:dyDescent="0.2">
      <c r="C2453" s="44"/>
    </row>
    <row r="2454" spans="3:3" x14ac:dyDescent="0.2">
      <c r="C2454" s="44"/>
    </row>
    <row r="2455" spans="3:3" x14ac:dyDescent="0.2">
      <c r="C2455" s="44"/>
    </row>
    <row r="2456" spans="3:3" x14ac:dyDescent="0.2">
      <c r="C2456" s="44"/>
    </row>
    <row r="2457" spans="3:3" x14ac:dyDescent="0.2">
      <c r="C2457" s="44"/>
    </row>
    <row r="2458" spans="3:3" x14ac:dyDescent="0.2">
      <c r="C2458" s="44"/>
    </row>
    <row r="2459" spans="3:3" x14ac:dyDescent="0.2">
      <c r="C2459" s="44"/>
    </row>
    <row r="2460" spans="3:3" x14ac:dyDescent="0.2">
      <c r="C2460" s="44"/>
    </row>
    <row r="2461" spans="3:3" x14ac:dyDescent="0.2">
      <c r="C2461" s="44"/>
    </row>
    <row r="2462" spans="3:3" x14ac:dyDescent="0.2">
      <c r="C2462" s="44"/>
    </row>
    <row r="2463" spans="3:3" x14ac:dyDescent="0.2">
      <c r="C2463" s="44"/>
    </row>
    <row r="2464" spans="3:3" x14ac:dyDescent="0.2">
      <c r="C2464" s="44"/>
    </row>
    <row r="2465" spans="3:3" x14ac:dyDescent="0.2">
      <c r="C2465" s="44"/>
    </row>
    <row r="2466" spans="3:3" x14ac:dyDescent="0.2">
      <c r="C2466" s="44"/>
    </row>
    <row r="2467" spans="3:3" x14ac:dyDescent="0.2">
      <c r="C2467" s="44"/>
    </row>
    <row r="2468" spans="3:3" x14ac:dyDescent="0.2">
      <c r="C2468" s="44"/>
    </row>
    <row r="2469" spans="3:3" x14ac:dyDescent="0.2">
      <c r="C2469" s="44"/>
    </row>
    <row r="2470" spans="3:3" x14ac:dyDescent="0.2">
      <c r="C2470" s="44"/>
    </row>
    <row r="2471" spans="3:3" x14ac:dyDescent="0.2">
      <c r="C2471" s="44"/>
    </row>
    <row r="2472" spans="3:3" x14ac:dyDescent="0.2">
      <c r="C2472" s="44"/>
    </row>
    <row r="2473" spans="3:3" x14ac:dyDescent="0.2">
      <c r="C2473" s="44"/>
    </row>
    <row r="2474" spans="3:3" x14ac:dyDescent="0.2">
      <c r="C2474" s="44"/>
    </row>
    <row r="2475" spans="3:3" x14ac:dyDescent="0.2">
      <c r="C2475" s="44"/>
    </row>
    <row r="2476" spans="3:3" x14ac:dyDescent="0.2">
      <c r="C2476" s="44"/>
    </row>
    <row r="2477" spans="3:3" x14ac:dyDescent="0.2">
      <c r="C2477" s="44"/>
    </row>
    <row r="2478" spans="3:3" x14ac:dyDescent="0.2">
      <c r="C2478" s="44"/>
    </row>
    <row r="2479" spans="3:3" x14ac:dyDescent="0.2">
      <c r="C2479" s="44"/>
    </row>
    <row r="2480" spans="3:3" x14ac:dyDescent="0.2">
      <c r="C2480" s="44"/>
    </row>
    <row r="2481" spans="3:3" x14ac:dyDescent="0.2">
      <c r="C2481" s="44"/>
    </row>
    <row r="2482" spans="3:3" x14ac:dyDescent="0.2">
      <c r="C2482" s="44"/>
    </row>
    <row r="2483" spans="3:3" x14ac:dyDescent="0.2">
      <c r="C2483" s="44"/>
    </row>
    <row r="2484" spans="3:3" x14ac:dyDescent="0.2">
      <c r="C2484" s="44"/>
    </row>
    <row r="2485" spans="3:3" x14ac:dyDescent="0.2">
      <c r="C2485" s="44"/>
    </row>
    <row r="2486" spans="3:3" x14ac:dyDescent="0.2">
      <c r="C2486" s="44"/>
    </row>
    <row r="2487" spans="3:3" x14ac:dyDescent="0.2">
      <c r="C2487" s="44"/>
    </row>
    <row r="2488" spans="3:3" x14ac:dyDescent="0.2">
      <c r="C2488" s="44"/>
    </row>
    <row r="2489" spans="3:3" x14ac:dyDescent="0.2">
      <c r="C2489" s="44"/>
    </row>
    <row r="2490" spans="3:3" x14ac:dyDescent="0.2">
      <c r="C2490" s="44"/>
    </row>
    <row r="2491" spans="3:3" x14ac:dyDescent="0.2">
      <c r="C2491" s="44"/>
    </row>
    <row r="2492" spans="3:3" x14ac:dyDescent="0.2">
      <c r="C2492" s="44"/>
    </row>
    <row r="2493" spans="3:3" x14ac:dyDescent="0.2">
      <c r="C2493" s="44"/>
    </row>
    <row r="2494" spans="3:3" x14ac:dyDescent="0.2">
      <c r="C2494" s="44"/>
    </row>
    <row r="2495" spans="3:3" x14ac:dyDescent="0.2">
      <c r="C2495" s="44"/>
    </row>
    <row r="2496" spans="3:3" x14ac:dyDescent="0.2">
      <c r="C2496" s="44"/>
    </row>
    <row r="2497" spans="3:3" x14ac:dyDescent="0.2">
      <c r="C2497" s="44"/>
    </row>
    <row r="2498" spans="3:3" x14ac:dyDescent="0.2">
      <c r="C2498" s="44"/>
    </row>
    <row r="2499" spans="3:3" x14ac:dyDescent="0.2">
      <c r="C2499" s="44"/>
    </row>
    <row r="2500" spans="3:3" x14ac:dyDescent="0.2">
      <c r="C2500" s="44"/>
    </row>
    <row r="2501" spans="3:3" x14ac:dyDescent="0.2">
      <c r="C2501" s="44"/>
    </row>
    <row r="2502" spans="3:3" x14ac:dyDescent="0.2">
      <c r="C2502" s="44"/>
    </row>
    <row r="2503" spans="3:3" x14ac:dyDescent="0.2">
      <c r="C2503" s="44"/>
    </row>
    <row r="2504" spans="3:3" x14ac:dyDescent="0.2">
      <c r="C2504" s="44"/>
    </row>
    <row r="2505" spans="3:3" x14ac:dyDescent="0.2">
      <c r="C2505" s="44"/>
    </row>
    <row r="2506" spans="3:3" x14ac:dyDescent="0.2">
      <c r="C2506" s="44"/>
    </row>
    <row r="2507" spans="3:3" x14ac:dyDescent="0.2">
      <c r="C2507" s="44"/>
    </row>
    <row r="2508" spans="3:3" x14ac:dyDescent="0.2">
      <c r="C2508" s="44"/>
    </row>
    <row r="2509" spans="3:3" x14ac:dyDescent="0.2">
      <c r="C2509" s="44"/>
    </row>
    <row r="2510" spans="3:3" x14ac:dyDescent="0.2">
      <c r="C2510" s="44"/>
    </row>
    <row r="2511" spans="3:3" x14ac:dyDescent="0.2">
      <c r="C2511" s="44"/>
    </row>
    <row r="2512" spans="3:3" x14ac:dyDescent="0.2">
      <c r="C2512" s="44"/>
    </row>
    <row r="2513" spans="3:3" x14ac:dyDescent="0.2">
      <c r="C2513" s="44"/>
    </row>
    <row r="2514" spans="3:3" x14ac:dyDescent="0.2">
      <c r="C2514" s="44"/>
    </row>
    <row r="2515" spans="3:3" x14ac:dyDescent="0.2">
      <c r="C2515" s="44"/>
    </row>
    <row r="2516" spans="3:3" x14ac:dyDescent="0.2">
      <c r="C2516" s="44"/>
    </row>
    <row r="2517" spans="3:3" x14ac:dyDescent="0.2">
      <c r="C2517" s="44"/>
    </row>
    <row r="2518" spans="3:3" x14ac:dyDescent="0.2">
      <c r="C2518" s="44"/>
    </row>
    <row r="2519" spans="3:3" x14ac:dyDescent="0.2">
      <c r="C2519" s="44"/>
    </row>
    <row r="2520" spans="3:3" x14ac:dyDescent="0.2">
      <c r="C2520" s="44"/>
    </row>
    <row r="2521" spans="3:3" x14ac:dyDescent="0.2">
      <c r="C2521" s="44"/>
    </row>
    <row r="2522" spans="3:3" x14ac:dyDescent="0.2">
      <c r="C2522" s="44"/>
    </row>
    <row r="2523" spans="3:3" x14ac:dyDescent="0.2">
      <c r="C2523" s="44"/>
    </row>
    <row r="2524" spans="3:3" x14ac:dyDescent="0.2">
      <c r="C2524" s="44"/>
    </row>
    <row r="2525" spans="3:3" x14ac:dyDescent="0.2">
      <c r="C2525" s="44"/>
    </row>
    <row r="2526" spans="3:3" x14ac:dyDescent="0.2">
      <c r="C2526" s="44"/>
    </row>
    <row r="2527" spans="3:3" x14ac:dyDescent="0.2">
      <c r="C2527" s="44"/>
    </row>
    <row r="2528" spans="3:3" x14ac:dyDescent="0.2">
      <c r="C2528" s="44"/>
    </row>
    <row r="2529" spans="3:3" x14ac:dyDescent="0.2">
      <c r="C2529" s="44"/>
    </row>
    <row r="2530" spans="3:3" x14ac:dyDescent="0.2">
      <c r="C2530" s="44"/>
    </row>
    <row r="2531" spans="3:3" x14ac:dyDescent="0.2">
      <c r="C2531" s="44"/>
    </row>
    <row r="2532" spans="3:3" x14ac:dyDescent="0.2">
      <c r="C2532" s="44"/>
    </row>
    <row r="2533" spans="3:3" x14ac:dyDescent="0.2">
      <c r="C2533" s="44"/>
    </row>
    <row r="2534" spans="3:3" x14ac:dyDescent="0.2">
      <c r="C2534" s="44"/>
    </row>
    <row r="2535" spans="3:3" x14ac:dyDescent="0.2">
      <c r="C2535" s="44"/>
    </row>
    <row r="2536" spans="3:3" x14ac:dyDescent="0.2">
      <c r="C2536" s="44"/>
    </row>
    <row r="2537" spans="3:3" x14ac:dyDescent="0.2">
      <c r="C2537" s="44"/>
    </row>
    <row r="2538" spans="3:3" x14ac:dyDescent="0.2">
      <c r="C2538" s="44"/>
    </row>
    <row r="2539" spans="3:3" x14ac:dyDescent="0.2">
      <c r="C2539" s="44"/>
    </row>
    <row r="2540" spans="3:3" x14ac:dyDescent="0.2">
      <c r="C2540" s="44"/>
    </row>
    <row r="2541" spans="3:3" x14ac:dyDescent="0.2">
      <c r="C2541" s="44"/>
    </row>
    <row r="2542" spans="3:3" x14ac:dyDescent="0.2">
      <c r="C2542" s="44"/>
    </row>
    <row r="2543" spans="3:3" x14ac:dyDescent="0.2">
      <c r="C2543" s="44"/>
    </row>
    <row r="2544" spans="3:3" x14ac:dyDescent="0.2">
      <c r="C2544" s="44"/>
    </row>
    <row r="2545" spans="3:3" x14ac:dyDescent="0.2">
      <c r="C2545" s="44"/>
    </row>
    <row r="2546" spans="3:3" x14ac:dyDescent="0.2">
      <c r="C2546" s="44"/>
    </row>
    <row r="2547" spans="3:3" x14ac:dyDescent="0.2">
      <c r="C2547" s="44"/>
    </row>
    <row r="2548" spans="3:3" x14ac:dyDescent="0.2">
      <c r="C2548" s="44"/>
    </row>
    <row r="2549" spans="3:3" x14ac:dyDescent="0.2">
      <c r="C2549" s="44"/>
    </row>
    <row r="2550" spans="3:3" x14ac:dyDescent="0.2">
      <c r="C2550" s="44"/>
    </row>
    <row r="2551" spans="3:3" x14ac:dyDescent="0.2">
      <c r="C2551" s="44"/>
    </row>
    <row r="2552" spans="3:3" x14ac:dyDescent="0.2">
      <c r="C2552" s="44"/>
    </row>
    <row r="2553" spans="3:3" x14ac:dyDescent="0.2">
      <c r="C2553" s="44"/>
    </row>
    <row r="2554" spans="3:3" x14ac:dyDescent="0.2">
      <c r="C2554" s="44"/>
    </row>
    <row r="2555" spans="3:3" x14ac:dyDescent="0.2">
      <c r="C2555" s="44"/>
    </row>
    <row r="2556" spans="3:3" x14ac:dyDescent="0.2">
      <c r="C2556" s="44"/>
    </row>
    <row r="2557" spans="3:3" x14ac:dyDescent="0.2">
      <c r="C2557" s="44"/>
    </row>
    <row r="2558" spans="3:3" x14ac:dyDescent="0.2">
      <c r="C2558" s="44"/>
    </row>
    <row r="2559" spans="3:3" x14ac:dyDescent="0.2">
      <c r="C2559" s="44"/>
    </row>
    <row r="2560" spans="3:3" x14ac:dyDescent="0.2">
      <c r="C2560" s="44"/>
    </row>
    <row r="2561" spans="3:3" x14ac:dyDescent="0.2">
      <c r="C2561" s="44"/>
    </row>
    <row r="2562" spans="3:3" x14ac:dyDescent="0.2">
      <c r="C2562" s="44"/>
    </row>
    <row r="2563" spans="3:3" x14ac:dyDescent="0.2">
      <c r="C2563" s="44"/>
    </row>
    <row r="2564" spans="3:3" x14ac:dyDescent="0.2">
      <c r="C2564" s="44"/>
    </row>
    <row r="2565" spans="3:3" x14ac:dyDescent="0.2">
      <c r="C2565" s="44"/>
    </row>
    <row r="2566" spans="3:3" x14ac:dyDescent="0.2">
      <c r="C2566" s="44"/>
    </row>
    <row r="2567" spans="3:3" x14ac:dyDescent="0.2">
      <c r="C2567" s="44"/>
    </row>
    <row r="2568" spans="3:3" x14ac:dyDescent="0.2">
      <c r="C2568" s="44"/>
    </row>
    <row r="2569" spans="3:3" x14ac:dyDescent="0.2">
      <c r="C2569" s="44"/>
    </row>
    <row r="2570" spans="3:3" x14ac:dyDescent="0.2">
      <c r="C2570" s="44"/>
    </row>
    <row r="2571" spans="3:3" x14ac:dyDescent="0.2">
      <c r="C2571" s="44"/>
    </row>
    <row r="2572" spans="3:3" x14ac:dyDescent="0.2">
      <c r="C2572" s="44"/>
    </row>
    <row r="2573" spans="3:3" x14ac:dyDescent="0.2">
      <c r="C2573" s="44"/>
    </row>
    <row r="2574" spans="3:3" x14ac:dyDescent="0.2">
      <c r="C2574" s="44"/>
    </row>
    <row r="2575" spans="3:3" x14ac:dyDescent="0.2">
      <c r="C2575" s="44"/>
    </row>
    <row r="2576" spans="3:3" x14ac:dyDescent="0.2">
      <c r="C2576" s="44"/>
    </row>
    <row r="2577" spans="3:3" x14ac:dyDescent="0.2">
      <c r="C2577" s="44"/>
    </row>
    <row r="2578" spans="3:3" x14ac:dyDescent="0.2">
      <c r="C2578" s="44"/>
    </row>
    <row r="2579" spans="3:3" x14ac:dyDescent="0.2">
      <c r="C2579" s="44"/>
    </row>
    <row r="2580" spans="3:3" x14ac:dyDescent="0.2">
      <c r="C2580" s="44"/>
    </row>
    <row r="2581" spans="3:3" x14ac:dyDescent="0.2">
      <c r="C2581" s="44"/>
    </row>
    <row r="2582" spans="3:3" x14ac:dyDescent="0.2">
      <c r="C2582" s="44"/>
    </row>
    <row r="2583" spans="3:3" x14ac:dyDescent="0.2">
      <c r="C2583" s="44"/>
    </row>
    <row r="2584" spans="3:3" x14ac:dyDescent="0.2">
      <c r="C2584" s="44"/>
    </row>
    <row r="2585" spans="3:3" x14ac:dyDescent="0.2">
      <c r="C2585" s="44"/>
    </row>
    <row r="2586" spans="3:3" x14ac:dyDescent="0.2">
      <c r="C2586" s="44"/>
    </row>
    <row r="2587" spans="3:3" x14ac:dyDescent="0.2">
      <c r="C2587" s="44"/>
    </row>
    <row r="2588" spans="3:3" x14ac:dyDescent="0.2">
      <c r="C2588" s="44"/>
    </row>
    <row r="2589" spans="3:3" x14ac:dyDescent="0.2">
      <c r="C2589" s="44"/>
    </row>
    <row r="2590" spans="3:3" x14ac:dyDescent="0.2">
      <c r="C2590" s="44"/>
    </row>
    <row r="2591" spans="3:3" x14ac:dyDescent="0.2">
      <c r="C2591" s="44"/>
    </row>
    <row r="2592" spans="3:3" x14ac:dyDescent="0.2">
      <c r="C2592" s="44"/>
    </row>
    <row r="2593" spans="3:3" x14ac:dyDescent="0.2">
      <c r="C2593" s="44"/>
    </row>
    <row r="2594" spans="3:3" x14ac:dyDescent="0.2">
      <c r="C2594" s="44"/>
    </row>
    <row r="2595" spans="3:3" x14ac:dyDescent="0.2">
      <c r="C2595" s="44"/>
    </row>
    <row r="2596" spans="3:3" x14ac:dyDescent="0.2">
      <c r="C2596" s="44"/>
    </row>
    <row r="2597" spans="3:3" x14ac:dyDescent="0.2">
      <c r="C2597" s="44"/>
    </row>
    <row r="2598" spans="3:3" x14ac:dyDescent="0.2">
      <c r="C2598" s="44"/>
    </row>
    <row r="2599" spans="3:3" x14ac:dyDescent="0.2">
      <c r="C2599" s="44"/>
    </row>
    <row r="2600" spans="3:3" x14ac:dyDescent="0.2">
      <c r="C2600" s="44"/>
    </row>
    <row r="2601" spans="3:3" x14ac:dyDescent="0.2">
      <c r="C2601" s="44"/>
    </row>
    <row r="2602" spans="3:3" x14ac:dyDescent="0.2">
      <c r="C2602" s="44"/>
    </row>
    <row r="2603" spans="3:3" x14ac:dyDescent="0.2">
      <c r="C2603" s="44"/>
    </row>
    <row r="2604" spans="3:3" x14ac:dyDescent="0.2">
      <c r="C2604" s="44"/>
    </row>
    <row r="2605" spans="3:3" x14ac:dyDescent="0.2">
      <c r="C2605" s="44"/>
    </row>
    <row r="2606" spans="3:3" x14ac:dyDescent="0.2">
      <c r="C2606" s="44"/>
    </row>
    <row r="2607" spans="3:3" x14ac:dyDescent="0.2">
      <c r="C2607" s="44"/>
    </row>
    <row r="2608" spans="3:3" x14ac:dyDescent="0.2">
      <c r="C2608" s="44"/>
    </row>
    <row r="2609" spans="3:3" x14ac:dyDescent="0.2">
      <c r="C2609" s="44"/>
    </row>
    <row r="2610" spans="3:3" x14ac:dyDescent="0.2">
      <c r="C2610" s="44"/>
    </row>
    <row r="2611" spans="3:3" x14ac:dyDescent="0.2">
      <c r="C2611" s="44"/>
    </row>
    <row r="2612" spans="3:3" x14ac:dyDescent="0.2">
      <c r="C2612" s="44"/>
    </row>
    <row r="2613" spans="3:3" x14ac:dyDescent="0.2">
      <c r="C2613" s="44"/>
    </row>
    <row r="2614" spans="3:3" x14ac:dyDescent="0.2">
      <c r="C2614" s="44"/>
    </row>
    <row r="2615" spans="3:3" x14ac:dyDescent="0.2">
      <c r="C2615" s="44"/>
    </row>
    <row r="2616" spans="3:3" x14ac:dyDescent="0.2">
      <c r="C2616" s="44"/>
    </row>
    <row r="2617" spans="3:3" x14ac:dyDescent="0.2">
      <c r="C2617" s="44"/>
    </row>
    <row r="2618" spans="3:3" x14ac:dyDescent="0.2">
      <c r="C2618" s="44"/>
    </row>
    <row r="2619" spans="3:3" x14ac:dyDescent="0.2">
      <c r="C2619" s="44"/>
    </row>
    <row r="2620" spans="3:3" x14ac:dyDescent="0.2">
      <c r="C2620" s="44"/>
    </row>
    <row r="2621" spans="3:3" x14ac:dyDescent="0.2">
      <c r="C2621" s="44"/>
    </row>
    <row r="2622" spans="3:3" x14ac:dyDescent="0.2">
      <c r="C2622" s="44"/>
    </row>
    <row r="2623" spans="3:3" x14ac:dyDescent="0.2">
      <c r="C2623" s="44"/>
    </row>
    <row r="2624" spans="3:3" x14ac:dyDescent="0.2">
      <c r="C2624" s="44"/>
    </row>
    <row r="2625" spans="3:3" x14ac:dyDescent="0.2">
      <c r="C2625" s="44"/>
    </row>
    <row r="2626" spans="3:3" x14ac:dyDescent="0.2">
      <c r="C2626" s="44"/>
    </row>
    <row r="2627" spans="3:3" x14ac:dyDescent="0.2">
      <c r="C2627" s="44"/>
    </row>
    <row r="2628" spans="3:3" x14ac:dyDescent="0.2">
      <c r="C2628" s="44"/>
    </row>
    <row r="2629" spans="3:3" x14ac:dyDescent="0.2">
      <c r="C2629" s="44"/>
    </row>
    <row r="2630" spans="3:3" x14ac:dyDescent="0.2">
      <c r="C2630" s="44"/>
    </row>
    <row r="2631" spans="3:3" x14ac:dyDescent="0.2">
      <c r="C2631" s="44"/>
    </row>
    <row r="2632" spans="3:3" x14ac:dyDescent="0.2">
      <c r="C2632" s="44"/>
    </row>
    <row r="2633" spans="3:3" x14ac:dyDescent="0.2">
      <c r="C2633" s="44"/>
    </row>
    <row r="2634" spans="3:3" x14ac:dyDescent="0.2">
      <c r="C2634" s="44"/>
    </row>
    <row r="2635" spans="3:3" x14ac:dyDescent="0.2">
      <c r="C2635" s="44"/>
    </row>
    <row r="2636" spans="3:3" x14ac:dyDescent="0.2">
      <c r="C2636" s="44"/>
    </row>
    <row r="2637" spans="3:3" x14ac:dyDescent="0.2">
      <c r="C2637" s="44"/>
    </row>
    <row r="2638" spans="3:3" x14ac:dyDescent="0.2">
      <c r="C2638" s="44"/>
    </row>
    <row r="2639" spans="3:3" x14ac:dyDescent="0.2">
      <c r="C2639" s="44"/>
    </row>
    <row r="2640" spans="3:3" x14ac:dyDescent="0.2">
      <c r="C2640" s="44"/>
    </row>
    <row r="2641" spans="3:3" x14ac:dyDescent="0.2">
      <c r="C2641" s="44"/>
    </row>
    <row r="2642" spans="3:3" x14ac:dyDescent="0.2">
      <c r="C2642" s="44"/>
    </row>
    <row r="2643" spans="3:3" x14ac:dyDescent="0.2">
      <c r="C2643" s="44"/>
    </row>
    <row r="2644" spans="3:3" x14ac:dyDescent="0.2">
      <c r="C2644" s="44"/>
    </row>
    <row r="2645" spans="3:3" x14ac:dyDescent="0.2">
      <c r="C2645" s="44"/>
    </row>
    <row r="2646" spans="3:3" x14ac:dyDescent="0.2">
      <c r="C2646" s="44"/>
    </row>
    <row r="2647" spans="3:3" x14ac:dyDescent="0.2">
      <c r="C2647" s="44"/>
    </row>
    <row r="2648" spans="3:3" x14ac:dyDescent="0.2">
      <c r="C2648" s="44"/>
    </row>
    <row r="2649" spans="3:3" x14ac:dyDescent="0.2">
      <c r="C2649" s="44"/>
    </row>
    <row r="2650" spans="3:3" x14ac:dyDescent="0.2">
      <c r="C2650" s="44"/>
    </row>
    <row r="2651" spans="3:3" x14ac:dyDescent="0.2">
      <c r="C2651" s="44"/>
    </row>
    <row r="2652" spans="3:3" x14ac:dyDescent="0.2">
      <c r="C2652" s="44"/>
    </row>
    <row r="2653" spans="3:3" x14ac:dyDescent="0.2">
      <c r="C2653" s="44"/>
    </row>
    <row r="2654" spans="3:3" x14ac:dyDescent="0.2">
      <c r="C2654" s="44"/>
    </row>
    <row r="2655" spans="3:3" x14ac:dyDescent="0.2">
      <c r="C2655" s="44"/>
    </row>
    <row r="2656" spans="3:3" x14ac:dyDescent="0.2">
      <c r="C2656" s="44"/>
    </row>
    <row r="2657" spans="3:3" x14ac:dyDescent="0.2">
      <c r="C2657" s="44"/>
    </row>
    <row r="2658" spans="3:3" x14ac:dyDescent="0.2">
      <c r="C2658" s="44"/>
    </row>
    <row r="2659" spans="3:3" x14ac:dyDescent="0.2">
      <c r="C2659" s="44"/>
    </row>
    <row r="2660" spans="3:3" x14ac:dyDescent="0.2">
      <c r="C2660" s="44"/>
    </row>
    <row r="2661" spans="3:3" x14ac:dyDescent="0.2">
      <c r="C2661" s="44"/>
    </row>
    <row r="2662" spans="3:3" x14ac:dyDescent="0.2">
      <c r="C2662" s="44"/>
    </row>
    <row r="2663" spans="3:3" x14ac:dyDescent="0.2">
      <c r="C2663" s="44"/>
    </row>
    <row r="2664" spans="3:3" x14ac:dyDescent="0.2">
      <c r="C2664" s="44"/>
    </row>
    <row r="2665" spans="3:3" x14ac:dyDescent="0.2">
      <c r="C2665" s="44"/>
    </row>
    <row r="2666" spans="3:3" x14ac:dyDescent="0.2">
      <c r="C2666" s="44"/>
    </row>
    <row r="2667" spans="3:3" x14ac:dyDescent="0.2">
      <c r="C2667" s="44"/>
    </row>
    <row r="2668" spans="3:3" x14ac:dyDescent="0.2">
      <c r="C2668" s="44"/>
    </row>
    <row r="2669" spans="3:3" x14ac:dyDescent="0.2">
      <c r="C2669" s="44"/>
    </row>
    <row r="2670" spans="3:3" x14ac:dyDescent="0.2">
      <c r="C2670" s="44"/>
    </row>
    <row r="2671" spans="3:3" x14ac:dyDescent="0.2">
      <c r="C2671" s="44"/>
    </row>
    <row r="2672" spans="3:3" x14ac:dyDescent="0.2">
      <c r="C2672" s="44"/>
    </row>
    <row r="2673" spans="3:3" x14ac:dyDescent="0.2">
      <c r="C2673" s="44"/>
    </row>
    <row r="2674" spans="3:3" x14ac:dyDescent="0.2">
      <c r="C2674" s="44"/>
    </row>
    <row r="2675" spans="3:3" x14ac:dyDescent="0.2">
      <c r="C2675" s="44"/>
    </row>
    <row r="2676" spans="3:3" x14ac:dyDescent="0.2">
      <c r="C2676" s="44"/>
    </row>
    <row r="2677" spans="3:3" x14ac:dyDescent="0.2">
      <c r="C2677" s="44"/>
    </row>
    <row r="2678" spans="3:3" x14ac:dyDescent="0.2">
      <c r="C2678" s="44"/>
    </row>
    <row r="2679" spans="3:3" x14ac:dyDescent="0.2">
      <c r="C2679" s="44"/>
    </row>
    <row r="2680" spans="3:3" x14ac:dyDescent="0.2">
      <c r="C2680" s="44"/>
    </row>
    <row r="2681" spans="3:3" x14ac:dyDescent="0.2">
      <c r="C2681" s="44"/>
    </row>
    <row r="2682" spans="3:3" x14ac:dyDescent="0.2">
      <c r="C2682" s="44"/>
    </row>
    <row r="2683" spans="3:3" x14ac:dyDescent="0.2">
      <c r="C2683" s="44"/>
    </row>
    <row r="2684" spans="3:3" x14ac:dyDescent="0.2">
      <c r="C2684" s="44"/>
    </row>
    <row r="2685" spans="3:3" x14ac:dyDescent="0.2">
      <c r="C2685" s="44"/>
    </row>
    <row r="2686" spans="3:3" x14ac:dyDescent="0.2">
      <c r="C2686" s="44"/>
    </row>
    <row r="2687" spans="3:3" x14ac:dyDescent="0.2">
      <c r="C2687" s="44"/>
    </row>
    <row r="2688" spans="3:3" x14ac:dyDescent="0.2">
      <c r="C2688" s="44"/>
    </row>
    <row r="2689" spans="3:3" x14ac:dyDescent="0.2">
      <c r="C2689" s="44"/>
    </row>
    <row r="2690" spans="3:3" x14ac:dyDescent="0.2">
      <c r="C2690" s="44"/>
    </row>
    <row r="2691" spans="3:3" x14ac:dyDescent="0.2">
      <c r="C2691" s="44"/>
    </row>
    <row r="2692" spans="3:3" x14ac:dyDescent="0.2">
      <c r="C2692" s="44"/>
    </row>
    <row r="2693" spans="3:3" x14ac:dyDescent="0.2">
      <c r="C2693" s="44"/>
    </row>
    <row r="2694" spans="3:3" x14ac:dyDescent="0.2">
      <c r="C2694" s="44"/>
    </row>
    <row r="2695" spans="3:3" x14ac:dyDescent="0.2">
      <c r="C2695" s="44"/>
    </row>
    <row r="2696" spans="3:3" x14ac:dyDescent="0.2">
      <c r="C2696" s="44"/>
    </row>
    <row r="2697" spans="3:3" x14ac:dyDescent="0.2">
      <c r="C2697" s="44"/>
    </row>
    <row r="2698" spans="3:3" x14ac:dyDescent="0.2">
      <c r="C2698" s="44"/>
    </row>
    <row r="2699" spans="3:3" x14ac:dyDescent="0.2">
      <c r="C2699" s="44"/>
    </row>
    <row r="2700" spans="3:3" x14ac:dyDescent="0.2">
      <c r="C2700" s="44"/>
    </row>
    <row r="2701" spans="3:3" x14ac:dyDescent="0.2">
      <c r="C2701" s="44"/>
    </row>
    <row r="2702" spans="3:3" x14ac:dyDescent="0.2">
      <c r="C2702" s="44"/>
    </row>
    <row r="2703" spans="3:3" x14ac:dyDescent="0.2">
      <c r="C2703" s="44"/>
    </row>
    <row r="2704" spans="3:3" x14ac:dyDescent="0.2">
      <c r="C2704" s="44"/>
    </row>
    <row r="2705" spans="3:3" x14ac:dyDescent="0.2">
      <c r="C2705" s="44"/>
    </row>
    <row r="2706" spans="3:3" x14ac:dyDescent="0.2">
      <c r="C2706" s="44"/>
    </row>
    <row r="2707" spans="3:3" x14ac:dyDescent="0.2">
      <c r="C2707" s="44"/>
    </row>
    <row r="2708" spans="3:3" x14ac:dyDescent="0.2">
      <c r="C2708" s="44"/>
    </row>
    <row r="2709" spans="3:3" x14ac:dyDescent="0.2">
      <c r="C2709" s="44"/>
    </row>
    <row r="2710" spans="3:3" x14ac:dyDescent="0.2">
      <c r="C2710" s="44"/>
    </row>
    <row r="2711" spans="3:3" x14ac:dyDescent="0.2">
      <c r="C2711" s="44"/>
    </row>
    <row r="2712" spans="3:3" x14ac:dyDescent="0.2">
      <c r="C2712" s="44"/>
    </row>
    <row r="2713" spans="3:3" x14ac:dyDescent="0.2">
      <c r="C2713" s="44"/>
    </row>
    <row r="2714" spans="3:3" x14ac:dyDescent="0.2">
      <c r="C2714" s="44"/>
    </row>
    <row r="2715" spans="3:3" x14ac:dyDescent="0.2">
      <c r="C2715" s="44"/>
    </row>
    <row r="2716" spans="3:3" x14ac:dyDescent="0.2">
      <c r="C2716" s="44"/>
    </row>
    <row r="2717" spans="3:3" x14ac:dyDescent="0.2">
      <c r="C2717" s="44"/>
    </row>
    <row r="2718" spans="3:3" x14ac:dyDescent="0.2">
      <c r="C2718" s="44"/>
    </row>
    <row r="2719" spans="3:3" x14ac:dyDescent="0.2">
      <c r="C2719" s="44"/>
    </row>
    <row r="2720" spans="3:3" x14ac:dyDescent="0.2">
      <c r="C2720" s="44"/>
    </row>
    <row r="2721" spans="3:3" x14ac:dyDescent="0.2">
      <c r="C2721" s="44"/>
    </row>
    <row r="2722" spans="3:3" x14ac:dyDescent="0.2">
      <c r="C2722" s="44"/>
    </row>
    <row r="2723" spans="3:3" x14ac:dyDescent="0.2">
      <c r="C2723" s="44"/>
    </row>
    <row r="2724" spans="3:3" x14ac:dyDescent="0.2">
      <c r="C2724" s="44"/>
    </row>
    <row r="2725" spans="3:3" x14ac:dyDescent="0.2">
      <c r="C2725" s="44"/>
    </row>
    <row r="2726" spans="3:3" x14ac:dyDescent="0.2">
      <c r="C2726" s="44"/>
    </row>
    <row r="2727" spans="3:3" x14ac:dyDescent="0.2">
      <c r="C2727" s="44"/>
    </row>
    <row r="2728" spans="3:3" x14ac:dyDescent="0.2">
      <c r="C2728" s="44"/>
    </row>
    <row r="2729" spans="3:3" x14ac:dyDescent="0.2">
      <c r="C2729" s="44"/>
    </row>
    <row r="2730" spans="3:3" x14ac:dyDescent="0.2">
      <c r="C2730" s="44"/>
    </row>
    <row r="2731" spans="3:3" x14ac:dyDescent="0.2">
      <c r="C2731" s="44"/>
    </row>
    <row r="2732" spans="3:3" x14ac:dyDescent="0.2">
      <c r="C2732" s="44"/>
    </row>
    <row r="2733" spans="3:3" x14ac:dyDescent="0.2">
      <c r="C2733" s="44"/>
    </row>
    <row r="2734" spans="3:3" x14ac:dyDescent="0.2">
      <c r="C2734" s="44"/>
    </row>
    <row r="2735" spans="3:3" x14ac:dyDescent="0.2">
      <c r="C2735" s="44"/>
    </row>
    <row r="2736" spans="3:3" x14ac:dyDescent="0.2">
      <c r="C2736" s="44"/>
    </row>
    <row r="2737" spans="3:3" x14ac:dyDescent="0.2">
      <c r="C2737" s="44"/>
    </row>
    <row r="2738" spans="3:3" x14ac:dyDescent="0.2">
      <c r="C2738" s="44"/>
    </row>
    <row r="2739" spans="3:3" x14ac:dyDescent="0.2">
      <c r="C2739" s="44"/>
    </row>
    <row r="2740" spans="3:3" x14ac:dyDescent="0.2">
      <c r="C2740" s="44"/>
    </row>
    <row r="2741" spans="3:3" x14ac:dyDescent="0.2">
      <c r="C2741" s="44"/>
    </row>
    <row r="2742" spans="3:3" x14ac:dyDescent="0.2">
      <c r="C2742" s="44"/>
    </row>
    <row r="2743" spans="3:3" x14ac:dyDescent="0.2">
      <c r="C2743" s="44"/>
    </row>
    <row r="2744" spans="3:3" x14ac:dyDescent="0.2">
      <c r="C2744" s="44"/>
    </row>
    <row r="2745" spans="3:3" x14ac:dyDescent="0.2">
      <c r="C2745" s="44"/>
    </row>
    <row r="2746" spans="3:3" x14ac:dyDescent="0.2">
      <c r="C2746" s="44"/>
    </row>
    <row r="2747" spans="3:3" x14ac:dyDescent="0.2">
      <c r="C2747" s="44"/>
    </row>
    <row r="2748" spans="3:3" x14ac:dyDescent="0.2">
      <c r="C2748" s="44"/>
    </row>
    <row r="2749" spans="3:3" x14ac:dyDescent="0.2">
      <c r="C2749" s="44"/>
    </row>
    <row r="2750" spans="3:3" x14ac:dyDescent="0.2">
      <c r="C2750" s="44"/>
    </row>
    <row r="2751" spans="3:3" x14ac:dyDescent="0.2">
      <c r="C2751" s="44"/>
    </row>
    <row r="2752" spans="3:3" x14ac:dyDescent="0.2">
      <c r="C2752" s="44"/>
    </row>
    <row r="2753" spans="3:3" x14ac:dyDescent="0.2">
      <c r="C2753" s="44"/>
    </row>
    <row r="2754" spans="3:3" x14ac:dyDescent="0.2">
      <c r="C2754" s="44"/>
    </row>
    <row r="2755" spans="3:3" x14ac:dyDescent="0.2">
      <c r="C2755" s="44"/>
    </row>
    <row r="2756" spans="3:3" x14ac:dyDescent="0.2">
      <c r="C2756" s="44"/>
    </row>
    <row r="2757" spans="3:3" x14ac:dyDescent="0.2">
      <c r="C2757" s="44"/>
    </row>
    <row r="2758" spans="3:3" x14ac:dyDescent="0.2">
      <c r="C2758" s="44"/>
    </row>
    <row r="2759" spans="3:3" x14ac:dyDescent="0.2">
      <c r="C2759" s="44"/>
    </row>
    <row r="2760" spans="3:3" x14ac:dyDescent="0.2">
      <c r="C2760" s="44"/>
    </row>
    <row r="2761" spans="3:3" x14ac:dyDescent="0.2">
      <c r="C2761" s="44"/>
    </row>
    <row r="2762" spans="3:3" x14ac:dyDescent="0.2">
      <c r="C2762" s="44"/>
    </row>
    <row r="2763" spans="3:3" x14ac:dyDescent="0.2">
      <c r="C2763" s="44"/>
    </row>
    <row r="2764" spans="3:3" x14ac:dyDescent="0.2">
      <c r="C2764" s="44"/>
    </row>
    <row r="2765" spans="3:3" x14ac:dyDescent="0.2">
      <c r="C2765" s="44"/>
    </row>
    <row r="2766" spans="3:3" x14ac:dyDescent="0.2">
      <c r="C2766" s="44"/>
    </row>
    <row r="2767" spans="3:3" x14ac:dyDescent="0.2">
      <c r="C2767" s="44"/>
    </row>
    <row r="2768" spans="3:3" x14ac:dyDescent="0.2">
      <c r="C2768" s="44"/>
    </row>
    <row r="2769" spans="3:3" x14ac:dyDescent="0.2">
      <c r="C2769" s="44"/>
    </row>
    <row r="2770" spans="3:3" x14ac:dyDescent="0.2">
      <c r="C2770" s="44"/>
    </row>
    <row r="2771" spans="3:3" x14ac:dyDescent="0.2">
      <c r="C2771" s="44"/>
    </row>
    <row r="2772" spans="3:3" x14ac:dyDescent="0.2">
      <c r="C2772" s="44"/>
    </row>
    <row r="2773" spans="3:3" x14ac:dyDescent="0.2">
      <c r="C2773" s="44"/>
    </row>
    <row r="2774" spans="3:3" x14ac:dyDescent="0.2">
      <c r="C2774" s="44"/>
    </row>
    <row r="2775" spans="3:3" x14ac:dyDescent="0.2">
      <c r="C2775" s="44"/>
    </row>
    <row r="2776" spans="3:3" x14ac:dyDescent="0.2">
      <c r="C2776" s="44"/>
    </row>
    <row r="2777" spans="3:3" x14ac:dyDescent="0.2">
      <c r="C2777" s="44"/>
    </row>
    <row r="2778" spans="3:3" x14ac:dyDescent="0.2">
      <c r="C2778" s="44"/>
    </row>
    <row r="2779" spans="3:3" x14ac:dyDescent="0.2">
      <c r="C2779" s="44"/>
    </row>
    <row r="2780" spans="3:3" x14ac:dyDescent="0.2">
      <c r="C2780" s="44"/>
    </row>
    <row r="2781" spans="3:3" x14ac:dyDescent="0.2">
      <c r="C2781" s="44"/>
    </row>
    <row r="2782" spans="3:3" x14ac:dyDescent="0.2">
      <c r="C2782" s="44"/>
    </row>
    <row r="2783" spans="3:3" x14ac:dyDescent="0.2">
      <c r="C2783" s="44"/>
    </row>
    <row r="2784" spans="3:3" x14ac:dyDescent="0.2">
      <c r="C2784" s="44"/>
    </row>
    <row r="2785" spans="3:3" x14ac:dyDescent="0.2">
      <c r="C2785" s="44"/>
    </row>
    <row r="2786" spans="3:3" x14ac:dyDescent="0.2">
      <c r="C2786" s="44"/>
    </row>
    <row r="2787" spans="3:3" x14ac:dyDescent="0.2">
      <c r="C2787" s="44"/>
    </row>
    <row r="2788" spans="3:3" x14ac:dyDescent="0.2">
      <c r="C2788" s="44"/>
    </row>
    <row r="2789" spans="3:3" x14ac:dyDescent="0.2">
      <c r="C2789" s="44"/>
    </row>
    <row r="2790" spans="3:3" x14ac:dyDescent="0.2">
      <c r="C2790" s="44"/>
    </row>
    <row r="2791" spans="3:3" x14ac:dyDescent="0.2">
      <c r="C2791" s="44"/>
    </row>
    <row r="2792" spans="3:3" x14ac:dyDescent="0.2">
      <c r="C2792" s="44"/>
    </row>
    <row r="2793" spans="3:3" x14ac:dyDescent="0.2">
      <c r="C2793" s="44"/>
    </row>
    <row r="2794" spans="3:3" x14ac:dyDescent="0.2">
      <c r="C2794" s="44"/>
    </row>
    <row r="2795" spans="3:3" x14ac:dyDescent="0.2">
      <c r="C2795" s="44"/>
    </row>
    <row r="2796" spans="3:3" x14ac:dyDescent="0.2">
      <c r="C2796" s="44"/>
    </row>
    <row r="2797" spans="3:3" x14ac:dyDescent="0.2">
      <c r="C2797" s="44"/>
    </row>
    <row r="2798" spans="3:3" x14ac:dyDescent="0.2">
      <c r="C2798" s="44"/>
    </row>
    <row r="2799" spans="3:3" x14ac:dyDescent="0.2">
      <c r="C2799" s="44"/>
    </row>
    <row r="2800" spans="3:3" x14ac:dyDescent="0.2">
      <c r="C2800" s="44"/>
    </row>
    <row r="2801" spans="3:3" x14ac:dyDescent="0.2">
      <c r="C2801" s="44"/>
    </row>
    <row r="2802" spans="3:3" x14ac:dyDescent="0.2">
      <c r="C2802" s="44"/>
    </row>
    <row r="2803" spans="3:3" x14ac:dyDescent="0.2">
      <c r="C2803" s="44"/>
    </row>
    <row r="2804" spans="3:3" x14ac:dyDescent="0.2">
      <c r="C2804" s="44"/>
    </row>
    <row r="2805" spans="3:3" x14ac:dyDescent="0.2">
      <c r="C2805" s="44"/>
    </row>
    <row r="2806" spans="3:3" x14ac:dyDescent="0.2">
      <c r="C2806" s="44"/>
    </row>
    <row r="2807" spans="3:3" x14ac:dyDescent="0.2">
      <c r="C2807" s="44"/>
    </row>
    <row r="2808" spans="3:3" x14ac:dyDescent="0.2">
      <c r="C2808" s="44"/>
    </row>
    <row r="2809" spans="3:3" x14ac:dyDescent="0.2">
      <c r="C2809" s="44"/>
    </row>
    <row r="2810" spans="3:3" x14ac:dyDescent="0.2">
      <c r="C2810" s="44"/>
    </row>
    <row r="2811" spans="3:3" x14ac:dyDescent="0.2">
      <c r="C2811" s="44"/>
    </row>
    <row r="2812" spans="3:3" x14ac:dyDescent="0.2">
      <c r="C2812" s="44"/>
    </row>
    <row r="2813" spans="3:3" x14ac:dyDescent="0.2">
      <c r="C2813" s="44"/>
    </row>
    <row r="2814" spans="3:3" x14ac:dyDescent="0.2">
      <c r="C2814" s="44"/>
    </row>
    <row r="2815" spans="3:3" x14ac:dyDescent="0.2">
      <c r="C2815" s="44"/>
    </row>
    <row r="2816" spans="3:3" x14ac:dyDescent="0.2">
      <c r="C2816" s="44"/>
    </row>
    <row r="2817" spans="3:3" x14ac:dyDescent="0.2">
      <c r="C2817" s="44"/>
    </row>
    <row r="2818" spans="3:3" x14ac:dyDescent="0.2">
      <c r="C2818" s="44"/>
    </row>
    <row r="2819" spans="3:3" x14ac:dyDescent="0.2">
      <c r="C2819" s="44"/>
    </row>
    <row r="2820" spans="3:3" x14ac:dyDescent="0.2">
      <c r="C2820" s="44"/>
    </row>
    <row r="2821" spans="3:3" x14ac:dyDescent="0.2">
      <c r="C2821" s="44"/>
    </row>
    <row r="2822" spans="3:3" x14ac:dyDescent="0.2">
      <c r="C2822" s="44"/>
    </row>
    <row r="2823" spans="3:3" x14ac:dyDescent="0.2">
      <c r="C2823" s="44"/>
    </row>
    <row r="2824" spans="3:3" x14ac:dyDescent="0.2">
      <c r="C2824" s="44"/>
    </row>
    <row r="2825" spans="3:3" x14ac:dyDescent="0.2">
      <c r="C2825" s="44"/>
    </row>
    <row r="2826" spans="3:3" x14ac:dyDescent="0.2">
      <c r="C2826" s="44"/>
    </row>
    <row r="2827" spans="3:3" x14ac:dyDescent="0.2">
      <c r="C2827" s="44"/>
    </row>
    <row r="2828" spans="3:3" x14ac:dyDescent="0.2">
      <c r="C2828" s="44"/>
    </row>
    <row r="2829" spans="3:3" x14ac:dyDescent="0.2">
      <c r="C2829" s="44"/>
    </row>
    <row r="2830" spans="3:3" x14ac:dyDescent="0.2">
      <c r="C2830" s="44"/>
    </row>
    <row r="2831" spans="3:3" x14ac:dyDescent="0.2">
      <c r="C2831" s="44"/>
    </row>
    <row r="2832" spans="3:3" x14ac:dyDescent="0.2">
      <c r="C2832" s="44"/>
    </row>
    <row r="2833" spans="3:3" x14ac:dyDescent="0.2">
      <c r="C2833" s="44"/>
    </row>
    <row r="2834" spans="3:3" x14ac:dyDescent="0.2">
      <c r="C2834" s="44"/>
    </row>
    <row r="2835" spans="3:3" x14ac:dyDescent="0.2">
      <c r="C2835" s="44"/>
    </row>
    <row r="2836" spans="3:3" x14ac:dyDescent="0.2">
      <c r="C2836" s="44"/>
    </row>
    <row r="2837" spans="3:3" x14ac:dyDescent="0.2">
      <c r="C2837" s="44"/>
    </row>
    <row r="2838" spans="3:3" x14ac:dyDescent="0.2">
      <c r="C2838" s="44"/>
    </row>
    <row r="2839" spans="3:3" x14ac:dyDescent="0.2">
      <c r="C2839" s="44"/>
    </row>
    <row r="2840" spans="3:3" x14ac:dyDescent="0.2">
      <c r="C2840" s="44"/>
    </row>
    <row r="2841" spans="3:3" x14ac:dyDescent="0.2">
      <c r="C2841" s="44"/>
    </row>
    <row r="2842" spans="3:3" x14ac:dyDescent="0.2">
      <c r="C2842" s="44"/>
    </row>
    <row r="2843" spans="3:3" x14ac:dyDescent="0.2">
      <c r="C2843" s="44"/>
    </row>
    <row r="2844" spans="3:3" x14ac:dyDescent="0.2">
      <c r="C2844" s="44"/>
    </row>
    <row r="2845" spans="3:3" x14ac:dyDescent="0.2">
      <c r="C2845" s="44"/>
    </row>
    <row r="2846" spans="3:3" x14ac:dyDescent="0.2">
      <c r="C2846" s="44"/>
    </row>
    <row r="2847" spans="3:3" x14ac:dyDescent="0.2">
      <c r="C2847" s="44"/>
    </row>
    <row r="2848" spans="3:3" x14ac:dyDescent="0.2">
      <c r="C2848" s="44"/>
    </row>
    <row r="2849" spans="3:3" x14ac:dyDescent="0.2">
      <c r="C2849" s="44"/>
    </row>
    <row r="2850" spans="3:3" x14ac:dyDescent="0.2">
      <c r="C2850" s="44"/>
    </row>
    <row r="2851" spans="3:3" x14ac:dyDescent="0.2">
      <c r="C2851" s="44"/>
    </row>
    <row r="2852" spans="3:3" x14ac:dyDescent="0.2">
      <c r="C2852" s="44"/>
    </row>
    <row r="2853" spans="3:3" x14ac:dyDescent="0.2">
      <c r="C2853" s="44"/>
    </row>
    <row r="2854" spans="3:3" x14ac:dyDescent="0.2">
      <c r="C2854" s="44"/>
    </row>
    <row r="2855" spans="3:3" x14ac:dyDescent="0.2">
      <c r="C2855" s="44"/>
    </row>
    <row r="2856" spans="3:3" x14ac:dyDescent="0.2">
      <c r="C2856" s="44"/>
    </row>
    <row r="2857" spans="3:3" x14ac:dyDescent="0.2">
      <c r="C2857" s="44"/>
    </row>
    <row r="2858" spans="3:3" x14ac:dyDescent="0.2">
      <c r="C2858" s="44"/>
    </row>
    <row r="2859" spans="3:3" x14ac:dyDescent="0.2">
      <c r="C2859" s="44"/>
    </row>
    <row r="2860" spans="3:3" x14ac:dyDescent="0.2">
      <c r="C2860" s="44"/>
    </row>
    <row r="2861" spans="3:3" x14ac:dyDescent="0.2">
      <c r="C2861" s="44"/>
    </row>
    <row r="2862" spans="3:3" x14ac:dyDescent="0.2">
      <c r="C2862" s="44"/>
    </row>
    <row r="2863" spans="3:3" x14ac:dyDescent="0.2">
      <c r="C2863" s="44"/>
    </row>
    <row r="2864" spans="3:3" x14ac:dyDescent="0.2">
      <c r="C2864" s="44"/>
    </row>
    <row r="2865" spans="3:3" x14ac:dyDescent="0.2">
      <c r="C2865" s="44"/>
    </row>
    <row r="2866" spans="3:3" x14ac:dyDescent="0.2">
      <c r="C2866" s="44"/>
    </row>
    <row r="2867" spans="3:3" x14ac:dyDescent="0.2">
      <c r="C2867" s="44"/>
    </row>
    <row r="2868" spans="3:3" x14ac:dyDescent="0.2">
      <c r="C2868" s="44"/>
    </row>
    <row r="2869" spans="3:3" x14ac:dyDescent="0.2">
      <c r="C2869" s="44"/>
    </row>
    <row r="2870" spans="3:3" x14ac:dyDescent="0.2">
      <c r="C2870" s="44"/>
    </row>
    <row r="2871" spans="3:3" x14ac:dyDescent="0.2">
      <c r="C2871" s="44"/>
    </row>
    <row r="2872" spans="3:3" x14ac:dyDescent="0.2">
      <c r="C2872" s="44"/>
    </row>
    <row r="2873" spans="3:3" x14ac:dyDescent="0.2">
      <c r="C2873" s="44"/>
    </row>
    <row r="2874" spans="3:3" x14ac:dyDescent="0.2">
      <c r="C2874" s="44"/>
    </row>
    <row r="2875" spans="3:3" x14ac:dyDescent="0.2">
      <c r="C2875" s="44"/>
    </row>
    <row r="2876" spans="3:3" x14ac:dyDescent="0.2">
      <c r="C2876" s="44"/>
    </row>
    <row r="2877" spans="3:3" x14ac:dyDescent="0.2">
      <c r="C2877" s="44"/>
    </row>
    <row r="2878" spans="3:3" x14ac:dyDescent="0.2">
      <c r="C2878" s="44"/>
    </row>
    <row r="2879" spans="3:3" x14ac:dyDescent="0.2">
      <c r="C2879" s="44"/>
    </row>
    <row r="2880" spans="3:3" x14ac:dyDescent="0.2">
      <c r="C2880" s="44"/>
    </row>
    <row r="2881" spans="3:3" x14ac:dyDescent="0.2">
      <c r="C2881" s="44"/>
    </row>
    <row r="2882" spans="3:3" x14ac:dyDescent="0.2">
      <c r="C2882" s="44"/>
    </row>
    <row r="2883" spans="3:3" x14ac:dyDescent="0.2">
      <c r="C2883" s="44"/>
    </row>
    <row r="2884" spans="3:3" x14ac:dyDescent="0.2">
      <c r="C2884" s="44"/>
    </row>
    <row r="2885" spans="3:3" x14ac:dyDescent="0.2">
      <c r="C2885" s="44"/>
    </row>
    <row r="2886" spans="3:3" x14ac:dyDescent="0.2">
      <c r="C2886" s="44"/>
    </row>
    <row r="2887" spans="3:3" x14ac:dyDescent="0.2">
      <c r="C2887" s="44"/>
    </row>
    <row r="2888" spans="3:3" x14ac:dyDescent="0.2">
      <c r="C2888" s="44"/>
    </row>
    <row r="2889" spans="3:3" x14ac:dyDescent="0.2">
      <c r="C2889" s="44"/>
    </row>
    <row r="2890" spans="3:3" x14ac:dyDescent="0.2">
      <c r="C2890" s="44"/>
    </row>
    <row r="2891" spans="3:3" x14ac:dyDescent="0.2">
      <c r="C2891" s="44"/>
    </row>
    <row r="2892" spans="3:3" x14ac:dyDescent="0.2">
      <c r="C2892" s="44"/>
    </row>
    <row r="2893" spans="3:3" x14ac:dyDescent="0.2">
      <c r="C2893" s="44"/>
    </row>
    <row r="2894" spans="3:3" x14ac:dyDescent="0.2">
      <c r="C2894" s="44"/>
    </row>
    <row r="2895" spans="3:3" x14ac:dyDescent="0.2">
      <c r="C2895" s="44"/>
    </row>
    <row r="2896" spans="3:3" x14ac:dyDescent="0.2">
      <c r="C2896" s="44"/>
    </row>
    <row r="2897" spans="3:3" x14ac:dyDescent="0.2">
      <c r="C2897" s="44"/>
    </row>
    <row r="2898" spans="3:3" x14ac:dyDescent="0.2">
      <c r="C2898" s="44"/>
    </row>
    <row r="2899" spans="3:3" x14ac:dyDescent="0.2">
      <c r="C2899" s="44"/>
    </row>
    <row r="2900" spans="3:3" x14ac:dyDescent="0.2">
      <c r="C2900" s="44"/>
    </row>
    <row r="2901" spans="3:3" x14ac:dyDescent="0.2">
      <c r="C2901" s="44"/>
    </row>
    <row r="2902" spans="3:3" x14ac:dyDescent="0.2">
      <c r="C2902" s="44"/>
    </row>
    <row r="2903" spans="3:3" x14ac:dyDescent="0.2">
      <c r="C2903" s="44"/>
    </row>
    <row r="2904" spans="3:3" x14ac:dyDescent="0.2">
      <c r="C2904" s="44"/>
    </row>
    <row r="2905" spans="3:3" x14ac:dyDescent="0.2">
      <c r="C2905" s="44"/>
    </row>
    <row r="2906" spans="3:3" x14ac:dyDescent="0.2">
      <c r="C2906" s="44"/>
    </row>
    <row r="2907" spans="3:3" x14ac:dyDescent="0.2">
      <c r="C2907" s="44"/>
    </row>
    <row r="2908" spans="3:3" x14ac:dyDescent="0.2">
      <c r="C2908" s="44"/>
    </row>
    <row r="2909" spans="3:3" x14ac:dyDescent="0.2">
      <c r="C2909" s="44"/>
    </row>
    <row r="2910" spans="3:3" x14ac:dyDescent="0.2">
      <c r="C2910" s="44"/>
    </row>
    <row r="2911" spans="3:3" x14ac:dyDescent="0.2">
      <c r="C2911" s="44"/>
    </row>
    <row r="2912" spans="3:3" x14ac:dyDescent="0.2">
      <c r="C2912" s="44"/>
    </row>
    <row r="2913" spans="3:3" x14ac:dyDescent="0.2">
      <c r="C2913" s="44"/>
    </row>
    <row r="2914" spans="3:3" x14ac:dyDescent="0.2">
      <c r="C2914" s="44"/>
    </row>
    <row r="2915" spans="3:3" x14ac:dyDescent="0.2">
      <c r="C2915" s="44"/>
    </row>
    <row r="2916" spans="3:3" x14ac:dyDescent="0.2">
      <c r="C2916" s="44"/>
    </row>
    <row r="2917" spans="3:3" x14ac:dyDescent="0.2">
      <c r="C2917" s="44"/>
    </row>
    <row r="2918" spans="3:3" x14ac:dyDescent="0.2">
      <c r="C2918" s="44"/>
    </row>
    <row r="2919" spans="3:3" x14ac:dyDescent="0.2">
      <c r="C2919" s="44"/>
    </row>
    <row r="2920" spans="3:3" x14ac:dyDescent="0.2">
      <c r="C2920" s="44"/>
    </row>
    <row r="2921" spans="3:3" x14ac:dyDescent="0.2">
      <c r="C2921" s="44"/>
    </row>
    <row r="2922" spans="3:3" x14ac:dyDescent="0.2">
      <c r="C2922" s="44"/>
    </row>
    <row r="2923" spans="3:3" x14ac:dyDescent="0.2">
      <c r="C2923" s="44"/>
    </row>
    <row r="2924" spans="3:3" x14ac:dyDescent="0.2">
      <c r="C2924" s="44"/>
    </row>
    <row r="2925" spans="3:3" x14ac:dyDescent="0.2">
      <c r="C2925" s="44"/>
    </row>
    <row r="2926" spans="3:3" x14ac:dyDescent="0.2">
      <c r="C2926" s="44"/>
    </row>
    <row r="2927" spans="3:3" x14ac:dyDescent="0.2">
      <c r="C2927" s="44"/>
    </row>
    <row r="2928" spans="3:3" x14ac:dyDescent="0.2">
      <c r="C2928" s="44"/>
    </row>
    <row r="2929" spans="3:3" x14ac:dyDescent="0.2">
      <c r="C2929" s="44"/>
    </row>
    <row r="2930" spans="3:3" x14ac:dyDescent="0.2">
      <c r="C2930" s="44"/>
    </row>
    <row r="2931" spans="3:3" x14ac:dyDescent="0.2">
      <c r="C2931" s="44"/>
    </row>
    <row r="2932" spans="3:3" x14ac:dyDescent="0.2">
      <c r="C2932" s="44"/>
    </row>
    <row r="2933" spans="3:3" x14ac:dyDescent="0.2">
      <c r="C2933" s="44"/>
    </row>
    <row r="2934" spans="3:3" x14ac:dyDescent="0.2">
      <c r="C2934" s="44"/>
    </row>
    <row r="2935" spans="3:3" x14ac:dyDescent="0.2">
      <c r="C2935" s="44"/>
    </row>
    <row r="2936" spans="3:3" x14ac:dyDescent="0.2">
      <c r="C2936" s="44"/>
    </row>
    <row r="2937" spans="3:3" x14ac:dyDescent="0.2">
      <c r="C2937" s="44"/>
    </row>
    <row r="2938" spans="3:3" x14ac:dyDescent="0.2">
      <c r="C2938" s="44"/>
    </row>
    <row r="2939" spans="3:3" x14ac:dyDescent="0.2">
      <c r="C2939" s="44"/>
    </row>
    <row r="2940" spans="3:3" x14ac:dyDescent="0.2">
      <c r="C2940" s="44"/>
    </row>
    <row r="2941" spans="3:3" x14ac:dyDescent="0.2">
      <c r="C2941" s="44"/>
    </row>
    <row r="2942" spans="3:3" x14ac:dyDescent="0.2">
      <c r="C2942" s="44"/>
    </row>
    <row r="2943" spans="3:3" x14ac:dyDescent="0.2">
      <c r="C2943" s="44"/>
    </row>
    <row r="2944" spans="3:3" x14ac:dyDescent="0.2">
      <c r="C2944" s="44"/>
    </row>
    <row r="2945" spans="3:3" x14ac:dyDescent="0.2">
      <c r="C2945" s="44"/>
    </row>
    <row r="2946" spans="3:3" x14ac:dyDescent="0.2">
      <c r="C2946" s="44"/>
    </row>
    <row r="2947" spans="3:3" x14ac:dyDescent="0.2">
      <c r="C2947" s="44"/>
    </row>
    <row r="2948" spans="3:3" x14ac:dyDescent="0.2">
      <c r="C2948" s="44"/>
    </row>
    <row r="2949" spans="3:3" x14ac:dyDescent="0.2">
      <c r="C2949" s="44"/>
    </row>
    <row r="2950" spans="3:3" x14ac:dyDescent="0.2">
      <c r="C2950" s="44"/>
    </row>
    <row r="2951" spans="3:3" x14ac:dyDescent="0.2">
      <c r="C2951" s="44"/>
    </row>
    <row r="2952" spans="3:3" x14ac:dyDescent="0.2">
      <c r="C2952" s="44"/>
    </row>
    <row r="2953" spans="3:3" x14ac:dyDescent="0.2">
      <c r="C2953" s="44"/>
    </row>
    <row r="2954" spans="3:3" x14ac:dyDescent="0.2">
      <c r="C2954" s="44"/>
    </row>
    <row r="2955" spans="3:3" x14ac:dyDescent="0.2">
      <c r="C2955" s="44"/>
    </row>
    <row r="2956" spans="3:3" x14ac:dyDescent="0.2">
      <c r="C2956" s="44"/>
    </row>
    <row r="2957" spans="3:3" x14ac:dyDescent="0.2">
      <c r="C2957" s="44"/>
    </row>
    <row r="2958" spans="3:3" x14ac:dyDescent="0.2">
      <c r="C2958" s="44"/>
    </row>
    <row r="2959" spans="3:3" x14ac:dyDescent="0.2">
      <c r="C2959" s="44"/>
    </row>
    <row r="2960" spans="3:3" x14ac:dyDescent="0.2">
      <c r="C2960" s="44"/>
    </row>
    <row r="2961" spans="3:3" x14ac:dyDescent="0.2">
      <c r="C2961" s="44"/>
    </row>
    <row r="2962" spans="3:3" x14ac:dyDescent="0.2">
      <c r="C2962" s="44"/>
    </row>
    <row r="2963" spans="3:3" x14ac:dyDescent="0.2">
      <c r="C2963" s="44"/>
    </row>
    <row r="2964" spans="3:3" x14ac:dyDescent="0.2">
      <c r="C2964" s="44"/>
    </row>
    <row r="2965" spans="3:3" x14ac:dyDescent="0.2">
      <c r="C2965" s="44"/>
    </row>
    <row r="2966" spans="3:3" x14ac:dyDescent="0.2">
      <c r="C2966" s="44"/>
    </row>
    <row r="2967" spans="3:3" x14ac:dyDescent="0.2">
      <c r="C2967" s="44"/>
    </row>
    <row r="2968" spans="3:3" x14ac:dyDescent="0.2">
      <c r="C2968" s="44"/>
    </row>
    <row r="2969" spans="3:3" x14ac:dyDescent="0.2">
      <c r="C2969" s="44"/>
    </row>
    <row r="2970" spans="3:3" x14ac:dyDescent="0.2">
      <c r="C2970" s="44"/>
    </row>
    <row r="2971" spans="3:3" x14ac:dyDescent="0.2">
      <c r="C2971" s="44"/>
    </row>
    <row r="2972" spans="3:3" x14ac:dyDescent="0.2">
      <c r="C2972" s="44"/>
    </row>
    <row r="2973" spans="3:3" x14ac:dyDescent="0.2">
      <c r="C2973" s="44"/>
    </row>
    <row r="2974" spans="3:3" x14ac:dyDescent="0.2">
      <c r="C2974" s="44"/>
    </row>
    <row r="2975" spans="3:3" x14ac:dyDescent="0.2">
      <c r="C2975" s="44"/>
    </row>
    <row r="2976" spans="3:3" x14ac:dyDescent="0.2">
      <c r="C2976" s="44"/>
    </row>
    <row r="2977" spans="3:3" x14ac:dyDescent="0.2">
      <c r="C2977" s="44"/>
    </row>
    <row r="2978" spans="3:3" x14ac:dyDescent="0.2">
      <c r="C2978" s="44"/>
    </row>
    <row r="2979" spans="3:3" x14ac:dyDescent="0.2">
      <c r="C2979" s="44"/>
    </row>
    <row r="2980" spans="3:3" x14ac:dyDescent="0.2">
      <c r="C2980" s="44"/>
    </row>
    <row r="2981" spans="3:3" x14ac:dyDescent="0.2">
      <c r="C2981" s="44"/>
    </row>
    <row r="2982" spans="3:3" x14ac:dyDescent="0.2">
      <c r="C2982" s="44"/>
    </row>
    <row r="2983" spans="3:3" x14ac:dyDescent="0.2">
      <c r="C2983" s="44"/>
    </row>
    <row r="2984" spans="3:3" x14ac:dyDescent="0.2">
      <c r="C2984" s="44"/>
    </row>
    <row r="2985" spans="3:3" x14ac:dyDescent="0.2">
      <c r="C2985" s="44"/>
    </row>
    <row r="2986" spans="3:3" x14ac:dyDescent="0.2">
      <c r="C2986" s="44"/>
    </row>
    <row r="2987" spans="3:3" x14ac:dyDescent="0.2">
      <c r="C2987" s="44"/>
    </row>
    <row r="2988" spans="3:3" x14ac:dyDescent="0.2">
      <c r="C2988" s="44"/>
    </row>
    <row r="2989" spans="3:3" x14ac:dyDescent="0.2">
      <c r="C2989" s="44"/>
    </row>
    <row r="2990" spans="3:3" x14ac:dyDescent="0.2">
      <c r="C2990" s="44"/>
    </row>
    <row r="2991" spans="3:3" x14ac:dyDescent="0.2">
      <c r="C2991" s="44"/>
    </row>
    <row r="2992" spans="3:3" x14ac:dyDescent="0.2">
      <c r="C2992" s="44"/>
    </row>
    <row r="2993" spans="3:3" x14ac:dyDescent="0.2">
      <c r="C2993" s="44"/>
    </row>
    <row r="2994" spans="3:3" x14ac:dyDescent="0.2">
      <c r="C2994" s="44"/>
    </row>
    <row r="2995" spans="3:3" x14ac:dyDescent="0.2">
      <c r="C2995" s="44"/>
    </row>
    <row r="2996" spans="3:3" x14ac:dyDescent="0.2">
      <c r="C2996" s="44"/>
    </row>
    <row r="2997" spans="3:3" x14ac:dyDescent="0.2">
      <c r="C2997" s="44"/>
    </row>
    <row r="2998" spans="3:3" x14ac:dyDescent="0.2">
      <c r="C2998" s="44"/>
    </row>
    <row r="2999" spans="3:3" x14ac:dyDescent="0.2">
      <c r="C2999" s="44"/>
    </row>
    <row r="3000" spans="3:3" x14ac:dyDescent="0.2">
      <c r="C3000" s="44"/>
    </row>
    <row r="3001" spans="3:3" x14ac:dyDescent="0.2">
      <c r="C3001" s="44"/>
    </row>
    <row r="3002" spans="3:3" x14ac:dyDescent="0.2">
      <c r="C3002" s="44"/>
    </row>
    <row r="3003" spans="3:3" x14ac:dyDescent="0.2">
      <c r="C3003" s="44"/>
    </row>
    <row r="3004" spans="3:3" x14ac:dyDescent="0.2">
      <c r="C3004" s="44"/>
    </row>
    <row r="3005" spans="3:3" x14ac:dyDescent="0.2">
      <c r="C3005" s="44"/>
    </row>
    <row r="3006" spans="3:3" x14ac:dyDescent="0.2">
      <c r="C3006" s="44"/>
    </row>
    <row r="3007" spans="3:3" x14ac:dyDescent="0.2">
      <c r="C3007" s="44"/>
    </row>
    <row r="3008" spans="3:3" x14ac:dyDescent="0.2">
      <c r="C3008" s="44"/>
    </row>
    <row r="3009" spans="3:3" x14ac:dyDescent="0.2">
      <c r="C3009" s="44"/>
    </row>
    <row r="3010" spans="3:3" x14ac:dyDescent="0.2">
      <c r="C3010" s="44"/>
    </row>
    <row r="3011" spans="3:3" x14ac:dyDescent="0.2">
      <c r="C3011" s="44"/>
    </row>
    <row r="3012" spans="3:3" x14ac:dyDescent="0.2">
      <c r="C3012" s="44"/>
    </row>
    <row r="3013" spans="3:3" x14ac:dyDescent="0.2">
      <c r="C3013" s="44"/>
    </row>
    <row r="3014" spans="3:3" x14ac:dyDescent="0.2">
      <c r="C3014" s="44"/>
    </row>
    <row r="3015" spans="3:3" x14ac:dyDescent="0.2">
      <c r="C3015" s="44"/>
    </row>
    <row r="3016" spans="3:3" x14ac:dyDescent="0.2">
      <c r="C3016" s="44"/>
    </row>
    <row r="3017" spans="3:3" x14ac:dyDescent="0.2">
      <c r="C3017" s="44"/>
    </row>
    <row r="3018" spans="3:3" x14ac:dyDescent="0.2">
      <c r="C3018" s="44"/>
    </row>
    <row r="3019" spans="3:3" x14ac:dyDescent="0.2">
      <c r="C3019" s="44"/>
    </row>
    <row r="3020" spans="3:3" x14ac:dyDescent="0.2">
      <c r="C3020" s="44"/>
    </row>
    <row r="3021" spans="3:3" x14ac:dyDescent="0.2">
      <c r="C3021" s="44"/>
    </row>
    <row r="3022" spans="3:3" x14ac:dyDescent="0.2">
      <c r="C3022" s="44"/>
    </row>
    <row r="3023" spans="3:3" x14ac:dyDescent="0.2">
      <c r="C3023" s="44"/>
    </row>
    <row r="3024" spans="3:3" x14ac:dyDescent="0.2">
      <c r="C3024" s="44"/>
    </row>
    <row r="3025" spans="3:3" x14ac:dyDescent="0.2">
      <c r="C3025" s="44"/>
    </row>
    <row r="3026" spans="3:3" x14ac:dyDescent="0.2">
      <c r="C3026" s="44"/>
    </row>
    <row r="3027" spans="3:3" x14ac:dyDescent="0.2">
      <c r="C3027" s="44"/>
    </row>
    <row r="3028" spans="3:3" x14ac:dyDescent="0.2">
      <c r="C3028" s="44"/>
    </row>
    <row r="3029" spans="3:3" x14ac:dyDescent="0.2">
      <c r="C3029" s="44"/>
    </row>
    <row r="3030" spans="3:3" x14ac:dyDescent="0.2">
      <c r="C3030" s="44"/>
    </row>
    <row r="3031" spans="3:3" x14ac:dyDescent="0.2">
      <c r="C3031" s="44"/>
    </row>
    <row r="3032" spans="3:3" x14ac:dyDescent="0.2">
      <c r="C3032" s="44"/>
    </row>
    <row r="3033" spans="3:3" x14ac:dyDescent="0.2">
      <c r="C3033" s="44"/>
    </row>
    <row r="3034" spans="3:3" x14ac:dyDescent="0.2">
      <c r="C3034" s="44"/>
    </row>
    <row r="3035" spans="3:3" x14ac:dyDescent="0.2">
      <c r="C3035" s="44"/>
    </row>
    <row r="3036" spans="3:3" x14ac:dyDescent="0.2">
      <c r="C3036" s="44"/>
    </row>
    <row r="3037" spans="3:3" x14ac:dyDescent="0.2">
      <c r="C3037" s="44"/>
    </row>
    <row r="3038" spans="3:3" x14ac:dyDescent="0.2">
      <c r="C3038" s="44"/>
    </row>
    <row r="3039" spans="3:3" x14ac:dyDescent="0.2">
      <c r="C3039" s="44"/>
    </row>
    <row r="3040" spans="3:3" x14ac:dyDescent="0.2">
      <c r="C3040" s="44"/>
    </row>
    <row r="3041" spans="3:3" x14ac:dyDescent="0.2">
      <c r="C3041" s="44"/>
    </row>
    <row r="3042" spans="3:3" x14ac:dyDescent="0.2">
      <c r="C3042" s="44"/>
    </row>
    <row r="3043" spans="3:3" x14ac:dyDescent="0.2">
      <c r="C3043" s="44"/>
    </row>
    <row r="3044" spans="3:3" x14ac:dyDescent="0.2">
      <c r="C3044" s="44"/>
    </row>
    <row r="3045" spans="3:3" x14ac:dyDescent="0.2">
      <c r="C3045" s="44"/>
    </row>
    <row r="3046" spans="3:3" x14ac:dyDescent="0.2">
      <c r="C3046" s="44"/>
    </row>
    <row r="3047" spans="3:3" x14ac:dyDescent="0.2">
      <c r="C3047" s="44"/>
    </row>
    <row r="3048" spans="3:3" x14ac:dyDescent="0.2">
      <c r="C3048" s="44"/>
    </row>
    <row r="3049" spans="3:3" x14ac:dyDescent="0.2">
      <c r="C3049" s="44"/>
    </row>
    <row r="3050" spans="3:3" x14ac:dyDescent="0.2">
      <c r="C3050" s="44"/>
    </row>
    <row r="3051" spans="3:3" x14ac:dyDescent="0.2">
      <c r="C3051" s="44"/>
    </row>
    <row r="3052" spans="3:3" x14ac:dyDescent="0.2">
      <c r="C3052" s="44"/>
    </row>
    <row r="3053" spans="3:3" x14ac:dyDescent="0.2">
      <c r="C3053" s="44"/>
    </row>
    <row r="3054" spans="3:3" x14ac:dyDescent="0.2">
      <c r="C3054" s="44"/>
    </row>
    <row r="3055" spans="3:3" x14ac:dyDescent="0.2">
      <c r="C3055" s="44"/>
    </row>
    <row r="3056" spans="3:3" x14ac:dyDescent="0.2">
      <c r="C3056" s="44"/>
    </row>
    <row r="3057" spans="3:3" x14ac:dyDescent="0.2">
      <c r="C3057" s="44"/>
    </row>
    <row r="3058" spans="3:3" x14ac:dyDescent="0.2">
      <c r="C3058" s="44"/>
    </row>
    <row r="3059" spans="3:3" x14ac:dyDescent="0.2">
      <c r="C3059" s="44"/>
    </row>
    <row r="3060" spans="3:3" x14ac:dyDescent="0.2">
      <c r="C3060" s="44"/>
    </row>
    <row r="3061" spans="3:3" x14ac:dyDescent="0.2">
      <c r="C3061" s="44"/>
    </row>
    <row r="3062" spans="3:3" x14ac:dyDescent="0.2">
      <c r="C3062" s="44"/>
    </row>
    <row r="3063" spans="3:3" x14ac:dyDescent="0.2">
      <c r="C3063" s="44"/>
    </row>
    <row r="3064" spans="3:3" x14ac:dyDescent="0.2">
      <c r="C3064" s="44"/>
    </row>
    <row r="3065" spans="3:3" x14ac:dyDescent="0.2">
      <c r="C3065" s="44"/>
    </row>
    <row r="3066" spans="3:3" x14ac:dyDescent="0.2">
      <c r="C3066" s="44"/>
    </row>
    <row r="3067" spans="3:3" x14ac:dyDescent="0.2">
      <c r="C3067" s="44"/>
    </row>
    <row r="3068" spans="3:3" x14ac:dyDescent="0.2">
      <c r="C3068" s="44"/>
    </row>
    <row r="3069" spans="3:3" x14ac:dyDescent="0.2">
      <c r="C3069" s="44"/>
    </row>
    <row r="3070" spans="3:3" x14ac:dyDescent="0.2">
      <c r="C3070" s="44"/>
    </row>
    <row r="3071" spans="3:3" x14ac:dyDescent="0.2">
      <c r="C3071" s="44"/>
    </row>
    <row r="3072" spans="3:3" x14ac:dyDescent="0.2">
      <c r="C3072" s="44"/>
    </row>
    <row r="3073" spans="3:3" x14ac:dyDescent="0.2">
      <c r="C3073" s="44"/>
    </row>
    <row r="3074" spans="3:3" x14ac:dyDescent="0.2">
      <c r="C3074" s="44"/>
    </row>
    <row r="3075" spans="3:3" x14ac:dyDescent="0.2">
      <c r="C3075" s="44"/>
    </row>
    <row r="3076" spans="3:3" x14ac:dyDescent="0.2">
      <c r="C3076" s="44"/>
    </row>
    <row r="3077" spans="3:3" x14ac:dyDescent="0.2">
      <c r="C3077" s="44"/>
    </row>
    <row r="3078" spans="3:3" x14ac:dyDescent="0.2">
      <c r="C3078" s="44"/>
    </row>
    <row r="3079" spans="3:3" x14ac:dyDescent="0.2">
      <c r="C3079" s="44"/>
    </row>
    <row r="3080" spans="3:3" x14ac:dyDescent="0.2">
      <c r="C3080" s="44"/>
    </row>
    <row r="3081" spans="3:3" x14ac:dyDescent="0.2">
      <c r="C3081" s="44"/>
    </row>
    <row r="3082" spans="3:3" x14ac:dyDescent="0.2">
      <c r="C3082" s="44"/>
    </row>
    <row r="3083" spans="3:3" x14ac:dyDescent="0.2">
      <c r="C3083" s="44"/>
    </row>
    <row r="3084" spans="3:3" x14ac:dyDescent="0.2">
      <c r="C3084" s="44"/>
    </row>
    <row r="3085" spans="3:3" x14ac:dyDescent="0.2">
      <c r="C3085" s="44"/>
    </row>
    <row r="3086" spans="3:3" x14ac:dyDescent="0.2">
      <c r="C3086" s="44"/>
    </row>
    <row r="3087" spans="3:3" x14ac:dyDescent="0.2">
      <c r="C3087" s="44"/>
    </row>
    <row r="3088" spans="3:3" x14ac:dyDescent="0.2">
      <c r="C3088" s="44"/>
    </row>
    <row r="3089" spans="3:3" x14ac:dyDescent="0.2">
      <c r="C3089" s="44"/>
    </row>
    <row r="3090" spans="3:3" x14ac:dyDescent="0.2">
      <c r="C3090" s="44"/>
    </row>
    <row r="3091" spans="3:3" x14ac:dyDescent="0.2">
      <c r="C3091" s="44"/>
    </row>
    <row r="3092" spans="3:3" x14ac:dyDescent="0.2">
      <c r="C3092" s="44"/>
    </row>
    <row r="3093" spans="3:3" x14ac:dyDescent="0.2">
      <c r="C3093" s="44"/>
    </row>
    <row r="3094" spans="3:3" x14ac:dyDescent="0.2">
      <c r="C3094" s="44"/>
    </row>
    <row r="3095" spans="3:3" x14ac:dyDescent="0.2">
      <c r="C3095" s="44"/>
    </row>
    <row r="3096" spans="3:3" x14ac:dyDescent="0.2">
      <c r="C3096" s="44"/>
    </row>
    <row r="3097" spans="3:3" x14ac:dyDescent="0.2">
      <c r="C3097" s="44"/>
    </row>
    <row r="3098" spans="3:3" x14ac:dyDescent="0.2">
      <c r="C3098" s="44"/>
    </row>
    <row r="3099" spans="3:3" x14ac:dyDescent="0.2">
      <c r="C3099" s="44"/>
    </row>
    <row r="3100" spans="3:3" x14ac:dyDescent="0.2">
      <c r="C3100" s="44"/>
    </row>
    <row r="3101" spans="3:3" x14ac:dyDescent="0.2">
      <c r="C3101" s="44"/>
    </row>
    <row r="3102" spans="3:3" x14ac:dyDescent="0.2">
      <c r="C3102" s="44"/>
    </row>
    <row r="3103" spans="3:3" x14ac:dyDescent="0.2">
      <c r="C3103" s="44"/>
    </row>
    <row r="3104" spans="3:3" x14ac:dyDescent="0.2">
      <c r="C3104" s="44"/>
    </row>
    <row r="3105" spans="3:3" x14ac:dyDescent="0.2">
      <c r="C3105" s="44"/>
    </row>
    <row r="3106" spans="3:3" x14ac:dyDescent="0.2">
      <c r="C3106" s="44"/>
    </row>
    <row r="3107" spans="3:3" x14ac:dyDescent="0.2">
      <c r="C3107" s="44"/>
    </row>
    <row r="3108" spans="3:3" x14ac:dyDescent="0.2">
      <c r="C3108" s="44"/>
    </row>
    <row r="3109" spans="3:3" x14ac:dyDescent="0.2">
      <c r="C3109" s="44"/>
    </row>
    <row r="3110" spans="3:3" x14ac:dyDescent="0.2">
      <c r="C3110" s="44"/>
    </row>
    <row r="3111" spans="3:3" x14ac:dyDescent="0.2">
      <c r="C3111" s="44"/>
    </row>
    <row r="3112" spans="3:3" x14ac:dyDescent="0.2">
      <c r="C3112" s="44"/>
    </row>
    <row r="3113" spans="3:3" x14ac:dyDescent="0.2">
      <c r="C3113" s="44"/>
    </row>
    <row r="3114" spans="3:3" x14ac:dyDescent="0.2">
      <c r="C3114" s="44"/>
    </row>
    <row r="3115" spans="3:3" x14ac:dyDescent="0.2">
      <c r="C3115" s="44"/>
    </row>
    <row r="3116" spans="3:3" x14ac:dyDescent="0.2">
      <c r="C3116" s="44"/>
    </row>
    <row r="3117" spans="3:3" x14ac:dyDescent="0.2">
      <c r="C3117" s="44"/>
    </row>
    <row r="3118" spans="3:3" x14ac:dyDescent="0.2">
      <c r="C3118" s="44"/>
    </row>
    <row r="3119" spans="3:3" x14ac:dyDescent="0.2">
      <c r="C3119" s="44"/>
    </row>
    <row r="3120" spans="3:3" x14ac:dyDescent="0.2">
      <c r="C3120" s="44"/>
    </row>
    <row r="3121" spans="3:3" x14ac:dyDescent="0.2">
      <c r="C3121" s="44"/>
    </row>
    <row r="3122" spans="3:3" x14ac:dyDescent="0.2">
      <c r="C3122" s="44"/>
    </row>
    <row r="3123" spans="3:3" x14ac:dyDescent="0.2">
      <c r="C3123" s="44"/>
    </row>
    <row r="3124" spans="3:3" x14ac:dyDescent="0.2">
      <c r="C3124" s="44"/>
    </row>
    <row r="3125" spans="3:3" x14ac:dyDescent="0.2">
      <c r="C3125" s="44"/>
    </row>
    <row r="3126" spans="3:3" x14ac:dyDescent="0.2">
      <c r="C3126" s="44"/>
    </row>
    <row r="3127" spans="3:3" x14ac:dyDescent="0.2">
      <c r="C3127" s="44"/>
    </row>
    <row r="3128" spans="3:3" x14ac:dyDescent="0.2">
      <c r="C3128" s="44"/>
    </row>
    <row r="3129" spans="3:3" x14ac:dyDescent="0.2">
      <c r="C3129" s="44"/>
    </row>
    <row r="3130" spans="3:3" x14ac:dyDescent="0.2">
      <c r="C3130" s="44"/>
    </row>
    <row r="3131" spans="3:3" x14ac:dyDescent="0.2">
      <c r="C3131" s="44"/>
    </row>
    <row r="3132" spans="3:3" x14ac:dyDescent="0.2">
      <c r="C3132" s="44"/>
    </row>
    <row r="3133" spans="3:3" x14ac:dyDescent="0.2">
      <c r="C3133" s="44"/>
    </row>
    <row r="3134" spans="3:3" x14ac:dyDescent="0.2">
      <c r="C3134" s="44"/>
    </row>
    <row r="3135" spans="3:3" x14ac:dyDescent="0.2">
      <c r="C3135" s="44"/>
    </row>
    <row r="3136" spans="3:3" x14ac:dyDescent="0.2">
      <c r="C3136" s="44"/>
    </row>
    <row r="3137" spans="3:3" x14ac:dyDescent="0.2">
      <c r="C3137" s="44"/>
    </row>
    <row r="3138" spans="3:3" x14ac:dyDescent="0.2">
      <c r="C3138" s="44"/>
    </row>
    <row r="3139" spans="3:3" x14ac:dyDescent="0.2">
      <c r="C3139" s="44"/>
    </row>
    <row r="3140" spans="3:3" x14ac:dyDescent="0.2">
      <c r="C3140" s="44"/>
    </row>
    <row r="3141" spans="3:3" x14ac:dyDescent="0.2">
      <c r="C3141" s="44"/>
    </row>
    <row r="3142" spans="3:3" x14ac:dyDescent="0.2">
      <c r="C3142" s="44"/>
    </row>
    <row r="3143" spans="3:3" x14ac:dyDescent="0.2">
      <c r="C3143" s="44"/>
    </row>
    <row r="3144" spans="3:3" x14ac:dyDescent="0.2">
      <c r="C3144" s="44"/>
    </row>
    <row r="3145" spans="3:3" x14ac:dyDescent="0.2">
      <c r="C3145" s="44"/>
    </row>
    <row r="3146" spans="3:3" x14ac:dyDescent="0.2">
      <c r="C3146" s="44"/>
    </row>
  </sheetData>
  <mergeCells count="4">
    <mergeCell ref="A2:J2"/>
    <mergeCell ref="A3:J3"/>
    <mergeCell ref="A28:J28"/>
    <mergeCell ref="A29:J29"/>
  </mergeCells>
  <phoneticPr fontId="2" type="noConversion"/>
  <pageMargins left="0.35" right="0.75" top="1" bottom="1" header="0.5" footer="0.5"/>
  <pageSetup scale="80" firstPageNumber="11" orientation="landscape" useFirstPageNumber="1" r:id="rId1"/>
  <headerFooter alignWithMargins="0">
    <oddFooter>&amp;C12</oddFooter>
  </headerFooter>
  <rowBreaks count="1" manualBreakCount="1">
    <brk id="62" max="16383" man="1"/>
  </rowBreaks>
  <colBreaks count="1" manualBreakCount="1">
    <brk id="5"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64"/>
  <sheetViews>
    <sheetView topLeftCell="A25" zoomScaleNormal="100" workbookViewId="0">
      <selection activeCell="M23" sqref="M23"/>
    </sheetView>
  </sheetViews>
  <sheetFormatPr defaultColWidth="9.140625" defaultRowHeight="12.75" x14ac:dyDescent="0.2"/>
  <cols>
    <col min="1" max="1" width="9.140625" style="7"/>
    <col min="2" max="2" width="30.7109375" style="7" customWidth="1"/>
    <col min="3" max="3" width="12.85546875" style="23" hidden="1" customWidth="1"/>
    <col min="4" max="10" width="14.7109375" style="7" customWidth="1"/>
    <col min="11" max="11" width="14.7109375" style="35" customWidth="1"/>
    <col min="12" max="16384" width="9.140625" style="7"/>
  </cols>
  <sheetData>
    <row r="1" spans="1:11" ht="21" x14ac:dyDescent="0.35">
      <c r="A1" s="48" t="s">
        <v>132</v>
      </c>
      <c r="B1" s="15"/>
      <c r="C1" s="15"/>
      <c r="D1" s="15"/>
      <c r="E1" s="15"/>
      <c r="H1" s="15"/>
      <c r="I1" s="15"/>
      <c r="K1" s="148" t="str">
        <f>Summary!J1</f>
        <v>MADACC 2021 Budget</v>
      </c>
    </row>
    <row r="3" spans="1:11" x14ac:dyDescent="0.2">
      <c r="A3" s="43" t="s">
        <v>32</v>
      </c>
      <c r="B3" s="43"/>
      <c r="C3" s="37">
        <v>2000</v>
      </c>
      <c r="D3" s="49">
        <v>2017</v>
      </c>
      <c r="E3" s="49">
        <v>2018</v>
      </c>
      <c r="F3" s="49">
        <v>2019</v>
      </c>
      <c r="G3" s="49">
        <v>2020</v>
      </c>
      <c r="H3" s="49">
        <v>2020</v>
      </c>
      <c r="I3" s="49">
        <v>2020</v>
      </c>
      <c r="J3" s="49">
        <v>2021</v>
      </c>
      <c r="K3" s="133" t="s">
        <v>226</v>
      </c>
    </row>
    <row r="4" spans="1:11" ht="13.5" thickBot="1" x14ac:dyDescent="0.25">
      <c r="A4" s="43" t="s">
        <v>33</v>
      </c>
      <c r="B4" s="43" t="s">
        <v>14</v>
      </c>
      <c r="C4" s="37" t="s">
        <v>34</v>
      </c>
      <c r="D4" s="293" t="s">
        <v>34</v>
      </c>
      <c r="E4" s="293" t="s">
        <v>34</v>
      </c>
      <c r="F4" s="286" t="s">
        <v>34</v>
      </c>
      <c r="G4" s="293" t="s">
        <v>231</v>
      </c>
      <c r="H4" s="227" t="s">
        <v>228</v>
      </c>
      <c r="I4" s="232" t="s">
        <v>227</v>
      </c>
      <c r="J4" s="295" t="s">
        <v>229</v>
      </c>
      <c r="K4" s="133" t="s">
        <v>326</v>
      </c>
    </row>
    <row r="5" spans="1:11" x14ac:dyDescent="0.2">
      <c r="A5" s="145"/>
      <c r="B5" s="145"/>
      <c r="C5" s="147"/>
      <c r="D5" s="145"/>
      <c r="E5" s="145"/>
      <c r="F5" s="145"/>
      <c r="G5" s="145"/>
      <c r="H5" s="145"/>
      <c r="I5" s="145"/>
      <c r="J5" s="145"/>
      <c r="K5" s="139"/>
    </row>
    <row r="6" spans="1:11" x14ac:dyDescent="0.2">
      <c r="A6" s="49">
        <v>4150</v>
      </c>
      <c r="B6" s="26" t="s">
        <v>67</v>
      </c>
      <c r="D6" s="51">
        <v>2126298</v>
      </c>
      <c r="E6" s="51">
        <v>2168823</v>
      </c>
      <c r="F6" s="51">
        <v>2231719</v>
      </c>
      <c r="G6" s="51">
        <v>2265195</v>
      </c>
      <c r="H6" s="51">
        <v>1132598</v>
      </c>
      <c r="I6" s="51">
        <v>2265195</v>
      </c>
      <c r="J6" s="51">
        <f>G6*1.01</f>
        <v>2287846.9500000002</v>
      </c>
      <c r="K6" s="133">
        <f>(J6-G6)/G6</f>
        <v>1.0000000000000082E-2</v>
      </c>
    </row>
    <row r="7" spans="1:11" x14ac:dyDescent="0.2">
      <c r="A7" s="49"/>
      <c r="B7" s="26"/>
      <c r="D7" s="51"/>
      <c r="E7" s="51"/>
      <c r="F7" s="51"/>
      <c r="G7" s="51"/>
      <c r="H7" s="51"/>
      <c r="I7" s="51"/>
      <c r="J7" s="51"/>
    </row>
    <row r="8" spans="1:11" x14ac:dyDescent="0.2">
      <c r="A8" s="49"/>
      <c r="B8" s="26" t="s">
        <v>216</v>
      </c>
      <c r="D8" s="51">
        <v>0</v>
      </c>
      <c r="E8" s="51">
        <v>0</v>
      </c>
      <c r="F8" s="51">
        <v>0</v>
      </c>
      <c r="G8" s="51">
        <v>0</v>
      </c>
      <c r="H8" s="51">
        <v>0</v>
      </c>
      <c r="I8" s="51">
        <v>0</v>
      </c>
      <c r="J8" s="51">
        <v>0</v>
      </c>
    </row>
    <row r="9" spans="1:11" x14ac:dyDescent="0.2">
      <c r="A9" s="49"/>
      <c r="B9" s="26"/>
      <c r="D9" s="51"/>
      <c r="E9" s="51"/>
      <c r="F9" s="51"/>
      <c r="G9" s="51"/>
      <c r="H9" s="51"/>
      <c r="I9" s="51"/>
      <c r="J9" s="51"/>
    </row>
    <row r="10" spans="1:11" x14ac:dyDescent="0.2">
      <c r="A10" s="49"/>
      <c r="B10" s="26" t="s">
        <v>186</v>
      </c>
      <c r="D10" s="51"/>
      <c r="E10" s="51"/>
      <c r="F10" s="51"/>
      <c r="G10" s="51"/>
      <c r="H10" s="51"/>
      <c r="I10" s="51"/>
      <c r="J10" s="51"/>
    </row>
    <row r="11" spans="1:11" x14ac:dyDescent="0.2">
      <c r="A11" s="49">
        <v>4158</v>
      </c>
      <c r="B11" s="7" t="s">
        <v>187</v>
      </c>
      <c r="D11" s="51">
        <v>146281</v>
      </c>
      <c r="E11" s="51">
        <v>148045</v>
      </c>
      <c r="F11" s="51">
        <v>155010</v>
      </c>
      <c r="G11" s="51">
        <v>147000</v>
      </c>
      <c r="H11" s="51">
        <v>120792</v>
      </c>
      <c r="I11" s="51">
        <v>150000</v>
      </c>
      <c r="J11" s="51">
        <v>150000</v>
      </c>
      <c r="K11" s="133">
        <f>(J11-G11)/G11</f>
        <v>2.0408163265306121E-2</v>
      </c>
    </row>
    <row r="12" spans="1:11" x14ac:dyDescent="0.2">
      <c r="D12" s="294"/>
      <c r="E12" s="294"/>
      <c r="F12" s="296"/>
      <c r="G12" s="294"/>
      <c r="H12" s="296"/>
      <c r="I12" s="296"/>
      <c r="J12" s="296"/>
    </row>
    <row r="13" spans="1:11" x14ac:dyDescent="0.2">
      <c r="B13" s="26" t="s">
        <v>68</v>
      </c>
      <c r="D13" s="294"/>
      <c r="E13" s="294"/>
      <c r="F13" s="296"/>
      <c r="G13" s="294"/>
      <c r="H13" s="296"/>
      <c r="I13" s="296"/>
      <c r="J13" s="296"/>
    </row>
    <row r="14" spans="1:11" x14ac:dyDescent="0.2">
      <c r="A14" s="49">
        <v>4154</v>
      </c>
      <c r="B14" s="7" t="s">
        <v>29</v>
      </c>
      <c r="C14" s="44">
        <v>30690</v>
      </c>
      <c r="D14" s="42">
        <v>36917</v>
      </c>
      <c r="E14" s="42">
        <v>36398</v>
      </c>
      <c r="F14" s="42">
        <v>39726</v>
      </c>
      <c r="G14" s="42">
        <v>36000</v>
      </c>
      <c r="H14" s="42">
        <v>22330</v>
      </c>
      <c r="I14" s="42">
        <v>40000</v>
      </c>
      <c r="J14" s="42">
        <v>40000</v>
      </c>
      <c r="K14" s="35">
        <f>(J14-G14)/G14</f>
        <v>0.1111111111111111</v>
      </c>
    </row>
    <row r="15" spans="1:11" x14ac:dyDescent="0.2">
      <c r="A15" s="49">
        <v>4176</v>
      </c>
      <c r="B15" s="7" t="s">
        <v>142</v>
      </c>
      <c r="C15" s="44"/>
      <c r="D15" s="42">
        <v>2637</v>
      </c>
      <c r="E15" s="42">
        <v>2841</v>
      </c>
      <c r="F15" s="42">
        <v>3030</v>
      </c>
      <c r="G15" s="42">
        <v>2500</v>
      </c>
      <c r="H15" s="42">
        <v>1775</v>
      </c>
      <c r="I15" s="42">
        <v>3000</v>
      </c>
      <c r="J15" s="42">
        <v>3000</v>
      </c>
      <c r="K15" s="35">
        <f t="shared" ref="K15:K27" si="0">(J15-G15)/G15</f>
        <v>0.2</v>
      </c>
    </row>
    <row r="16" spans="1:11" x14ac:dyDescent="0.2">
      <c r="A16" s="49">
        <v>4156</v>
      </c>
      <c r="B16" s="7" t="s">
        <v>30</v>
      </c>
      <c r="C16" s="44">
        <v>44415</v>
      </c>
      <c r="D16" s="42">
        <v>44035</v>
      </c>
      <c r="E16" s="42">
        <v>45519</v>
      </c>
      <c r="F16" s="42">
        <v>52894</v>
      </c>
      <c r="G16" s="42">
        <v>46000</v>
      </c>
      <c r="H16" s="42">
        <v>29602</v>
      </c>
      <c r="I16" s="42">
        <v>58000</v>
      </c>
      <c r="J16" s="42">
        <v>50000</v>
      </c>
      <c r="K16" s="35">
        <f>(J16-G16)/G16</f>
        <v>8.6956521739130432E-2</v>
      </c>
    </row>
    <row r="17" spans="1:11" x14ac:dyDescent="0.2">
      <c r="A17" s="49">
        <v>4180</v>
      </c>
      <c r="B17" s="7" t="s">
        <v>143</v>
      </c>
      <c r="C17" s="44"/>
      <c r="D17" s="42">
        <v>52933</v>
      </c>
      <c r="E17" s="42">
        <v>57287</v>
      </c>
      <c r="F17" s="42">
        <v>55881</v>
      </c>
      <c r="G17" s="42">
        <v>55500</v>
      </c>
      <c r="H17" s="42">
        <v>25850</v>
      </c>
      <c r="I17" s="42">
        <v>48000</v>
      </c>
      <c r="J17" s="42">
        <v>55000</v>
      </c>
      <c r="K17" s="35">
        <f t="shared" si="0"/>
        <v>-9.0090090090090089E-3</v>
      </c>
    </row>
    <row r="18" spans="1:11" x14ac:dyDescent="0.2">
      <c r="A18" s="49">
        <v>4159</v>
      </c>
      <c r="B18" s="7" t="s">
        <v>65</v>
      </c>
      <c r="C18" s="53"/>
      <c r="D18" s="42">
        <v>3170</v>
      </c>
      <c r="E18" s="42">
        <v>4650</v>
      </c>
      <c r="F18" s="42">
        <v>5249</v>
      </c>
      <c r="G18" s="42">
        <v>4500</v>
      </c>
      <c r="H18" s="42">
        <v>1925</v>
      </c>
      <c r="I18" s="42">
        <v>4000</v>
      </c>
      <c r="J18" s="42">
        <v>4500</v>
      </c>
      <c r="K18" s="35">
        <f t="shared" si="0"/>
        <v>0</v>
      </c>
    </row>
    <row r="19" spans="1:11" x14ac:dyDescent="0.2">
      <c r="A19" s="49">
        <v>4160</v>
      </c>
      <c r="B19" s="7" t="s">
        <v>31</v>
      </c>
      <c r="C19" s="44">
        <v>13446</v>
      </c>
      <c r="D19" s="42">
        <v>31080</v>
      </c>
      <c r="E19" s="42">
        <v>30592</v>
      </c>
      <c r="F19" s="42">
        <v>42216</v>
      </c>
      <c r="G19" s="42">
        <v>30000</v>
      </c>
      <c r="H19" s="42">
        <v>18940</v>
      </c>
      <c r="I19" s="42">
        <v>38000</v>
      </c>
      <c r="J19" s="42">
        <v>36000</v>
      </c>
      <c r="K19" s="35">
        <f t="shared" si="0"/>
        <v>0.2</v>
      </c>
    </row>
    <row r="20" spans="1:11" x14ac:dyDescent="0.2">
      <c r="A20" s="49">
        <v>4177</v>
      </c>
      <c r="B20" s="7" t="s">
        <v>217</v>
      </c>
      <c r="C20" s="44"/>
      <c r="D20" s="42">
        <v>16786</v>
      </c>
      <c r="E20" s="42">
        <v>14810</v>
      </c>
      <c r="F20" s="42">
        <v>16786</v>
      </c>
      <c r="G20" s="42">
        <v>16000</v>
      </c>
      <c r="H20" s="42">
        <v>7244</v>
      </c>
      <c r="I20" s="42">
        <v>13000</v>
      </c>
      <c r="J20" s="42">
        <v>16000</v>
      </c>
      <c r="K20" s="35">
        <f t="shared" si="0"/>
        <v>0</v>
      </c>
    </row>
    <row r="21" spans="1:11" x14ac:dyDescent="0.2">
      <c r="A21" s="49">
        <v>4220</v>
      </c>
      <c r="B21" s="7" t="s">
        <v>41</v>
      </c>
      <c r="D21" s="55">
        <v>101005</v>
      </c>
      <c r="E21" s="55">
        <v>96151</v>
      </c>
      <c r="F21" s="55">
        <v>89775</v>
      </c>
      <c r="G21" s="55">
        <v>107000</v>
      </c>
      <c r="H21" s="42">
        <v>56380</v>
      </c>
      <c r="I21" s="42">
        <v>100000</v>
      </c>
      <c r="J21" s="55">
        <v>110000</v>
      </c>
      <c r="K21" s="35">
        <f t="shared" si="0"/>
        <v>2.8037383177570093E-2</v>
      </c>
    </row>
    <row r="22" spans="1:11" x14ac:dyDescent="0.2">
      <c r="A22" s="49">
        <v>4167</v>
      </c>
      <c r="B22" s="7" t="s">
        <v>70</v>
      </c>
      <c r="D22" s="42">
        <v>7526</v>
      </c>
      <c r="E22" s="42">
        <v>4034</v>
      </c>
      <c r="F22" s="42">
        <v>3566</v>
      </c>
      <c r="G22" s="42">
        <v>4000</v>
      </c>
      <c r="H22" s="42">
        <v>3178</v>
      </c>
      <c r="I22" s="42">
        <v>5000</v>
      </c>
      <c r="J22" s="42">
        <v>5000</v>
      </c>
      <c r="K22" s="35">
        <f t="shared" si="0"/>
        <v>0.25</v>
      </c>
    </row>
    <row r="23" spans="1:11" x14ac:dyDescent="0.2">
      <c r="A23" s="49">
        <v>4168</v>
      </c>
      <c r="B23" s="7" t="s">
        <v>25</v>
      </c>
      <c r="D23" s="42">
        <v>22256</v>
      </c>
      <c r="E23" s="42">
        <v>22369</v>
      </c>
      <c r="F23" s="42">
        <v>21397</v>
      </c>
      <c r="G23" s="42">
        <v>23000</v>
      </c>
      <c r="H23" s="42">
        <v>9840</v>
      </c>
      <c r="I23" s="42">
        <v>17000</v>
      </c>
      <c r="J23" s="42">
        <v>22000</v>
      </c>
      <c r="K23" s="35">
        <f t="shared" si="0"/>
        <v>-4.3478260869565216E-2</v>
      </c>
    </row>
    <row r="24" spans="1:11" x14ac:dyDescent="0.2">
      <c r="A24" s="49">
        <v>4170</v>
      </c>
      <c r="B24" s="7" t="s">
        <v>146</v>
      </c>
      <c r="D24" s="42">
        <v>180139</v>
      </c>
      <c r="E24" s="42">
        <v>215972</v>
      </c>
      <c r="F24" s="42">
        <v>267547</v>
      </c>
      <c r="G24" s="42">
        <v>217000</v>
      </c>
      <c r="H24" s="42">
        <v>148208</v>
      </c>
      <c r="I24" s="42">
        <v>290000</v>
      </c>
      <c r="J24" s="42">
        <v>287000</v>
      </c>
      <c r="K24" s="35">
        <f>(J24-G24)/G24</f>
        <v>0.32258064516129031</v>
      </c>
    </row>
    <row r="25" spans="1:11" x14ac:dyDescent="0.2">
      <c r="A25" s="49">
        <v>4175</v>
      </c>
      <c r="B25" s="7" t="s">
        <v>218</v>
      </c>
      <c r="D25" s="42">
        <v>295</v>
      </c>
      <c r="E25" s="42">
        <v>416</v>
      </c>
      <c r="F25" s="42">
        <v>284</v>
      </c>
      <c r="G25" s="42">
        <v>350</v>
      </c>
      <c r="H25" s="42">
        <v>66</v>
      </c>
      <c r="I25" s="42">
        <v>250</v>
      </c>
      <c r="J25" s="42">
        <v>250</v>
      </c>
      <c r="K25" s="35">
        <f t="shared" si="0"/>
        <v>-0.2857142857142857</v>
      </c>
    </row>
    <row r="26" spans="1:11" x14ac:dyDescent="0.2">
      <c r="A26" s="49">
        <v>4200</v>
      </c>
      <c r="B26" s="7" t="s">
        <v>24</v>
      </c>
      <c r="D26" s="42">
        <v>0</v>
      </c>
      <c r="E26" s="42">
        <v>120</v>
      </c>
      <c r="F26" s="42">
        <v>10</v>
      </c>
      <c r="G26" s="42">
        <v>0</v>
      </c>
      <c r="H26" s="42">
        <v>0</v>
      </c>
      <c r="I26" s="42">
        <v>0</v>
      </c>
      <c r="J26" s="42">
        <v>0</v>
      </c>
    </row>
    <row r="27" spans="1:11" x14ac:dyDescent="0.2">
      <c r="A27" s="49">
        <v>4260</v>
      </c>
      <c r="B27" s="7" t="s">
        <v>193</v>
      </c>
      <c r="D27" s="42">
        <v>6899</v>
      </c>
      <c r="E27" s="42">
        <v>6806</v>
      </c>
      <c r="F27" s="42">
        <v>8622</v>
      </c>
      <c r="G27" s="42">
        <v>5000</v>
      </c>
      <c r="H27" s="42">
        <v>6178</v>
      </c>
      <c r="I27" s="42">
        <v>10000</v>
      </c>
      <c r="J27" s="42">
        <v>5000</v>
      </c>
      <c r="K27" s="35">
        <f t="shared" si="0"/>
        <v>0</v>
      </c>
    </row>
    <row r="28" spans="1:11" x14ac:dyDescent="0.2">
      <c r="A28" s="56"/>
      <c r="D28" s="57"/>
      <c r="E28" s="57"/>
      <c r="F28" s="57"/>
      <c r="G28" s="57"/>
      <c r="H28" s="57"/>
      <c r="I28" s="57"/>
      <c r="J28" s="57"/>
      <c r="K28" s="134"/>
    </row>
    <row r="29" spans="1:11" x14ac:dyDescent="0.2">
      <c r="B29" s="58" t="s">
        <v>69</v>
      </c>
      <c r="D29" s="52">
        <f t="shared" ref="D29:E29" si="1">SUM(D14:D27)</f>
        <v>505678</v>
      </c>
      <c r="E29" s="52">
        <f t="shared" si="1"/>
        <v>537965</v>
      </c>
      <c r="F29" s="52">
        <f t="shared" ref="F29:J29" si="2">SUM(F14:F27)</f>
        <v>606983</v>
      </c>
      <c r="G29" s="52">
        <f t="shared" ref="G29" si="3">SUM(G14:G27)</f>
        <v>546850</v>
      </c>
      <c r="H29" s="52">
        <f t="shared" si="2"/>
        <v>331516</v>
      </c>
      <c r="I29" s="52">
        <f t="shared" si="2"/>
        <v>626250</v>
      </c>
      <c r="J29" s="52">
        <f t="shared" si="2"/>
        <v>633750</v>
      </c>
      <c r="K29" s="133">
        <f>(J29-G29)/G29</f>
        <v>0.15891012160555912</v>
      </c>
    </row>
    <row r="30" spans="1:11" x14ac:dyDescent="0.2">
      <c r="B30" s="58"/>
      <c r="D30" s="294"/>
      <c r="E30" s="294"/>
      <c r="F30" s="296"/>
      <c r="G30" s="294"/>
      <c r="H30" s="296"/>
      <c r="I30" s="296"/>
      <c r="J30" s="296"/>
    </row>
    <row r="31" spans="1:11" x14ac:dyDescent="0.2">
      <c r="B31" s="58" t="s">
        <v>188</v>
      </c>
      <c r="D31" s="294"/>
      <c r="E31" s="294"/>
      <c r="F31" s="296"/>
      <c r="G31" s="294"/>
      <c r="H31" s="296"/>
      <c r="I31" s="296"/>
      <c r="J31" s="296"/>
    </row>
    <row r="32" spans="1:11" x14ac:dyDescent="0.2">
      <c r="A32" s="49">
        <v>4163</v>
      </c>
      <c r="B32" s="27" t="s">
        <v>94</v>
      </c>
      <c r="D32" s="51">
        <v>7064</v>
      </c>
      <c r="E32" s="51">
        <v>19252</v>
      </c>
      <c r="F32" s="51">
        <v>23273</v>
      </c>
      <c r="G32" s="51">
        <v>22000</v>
      </c>
      <c r="H32" s="51">
        <v>5079</v>
      </c>
      <c r="I32" s="51">
        <v>11000</v>
      </c>
      <c r="J32" s="51">
        <v>13500</v>
      </c>
      <c r="K32" s="133">
        <f>(J32-G32)/G32</f>
        <v>-0.38636363636363635</v>
      </c>
    </row>
    <row r="33" spans="1:11" x14ac:dyDescent="0.2">
      <c r="B33" s="58"/>
      <c r="D33" s="294"/>
      <c r="E33" s="294"/>
      <c r="F33" s="296"/>
      <c r="G33" s="294"/>
      <c r="H33" s="296"/>
      <c r="I33" s="296"/>
      <c r="J33" s="296"/>
    </row>
    <row r="34" spans="1:11" x14ac:dyDescent="0.2">
      <c r="A34" s="26"/>
      <c r="B34" s="26" t="s">
        <v>149</v>
      </c>
      <c r="C34" s="26"/>
      <c r="D34" s="49"/>
      <c r="E34" s="49"/>
      <c r="F34" s="49"/>
      <c r="G34" s="49"/>
      <c r="H34" s="49"/>
      <c r="I34" s="49"/>
      <c r="J34" s="49"/>
    </row>
    <row r="35" spans="1:11" x14ac:dyDescent="0.2">
      <c r="A35" s="49">
        <v>4162</v>
      </c>
      <c r="B35" s="7" t="s">
        <v>275</v>
      </c>
      <c r="D35" s="42">
        <v>83418</v>
      </c>
      <c r="E35" s="42">
        <v>64802</v>
      </c>
      <c r="F35" s="42">
        <v>66936</v>
      </c>
      <c r="G35" s="42">
        <v>60000</v>
      </c>
      <c r="H35" s="42">
        <v>48485</v>
      </c>
      <c r="I35" s="42">
        <v>70000</v>
      </c>
      <c r="J35" s="42">
        <v>70000</v>
      </c>
      <c r="K35" s="35">
        <f>(J35-G35)/G35</f>
        <v>0.16666666666666666</v>
      </c>
    </row>
    <row r="36" spans="1:11" x14ac:dyDescent="0.2">
      <c r="A36" s="49">
        <v>4162.1000000000004</v>
      </c>
      <c r="B36" s="7" t="s">
        <v>211</v>
      </c>
      <c r="D36" s="42">
        <v>9413</v>
      </c>
      <c r="E36" s="42">
        <v>5399</v>
      </c>
      <c r="F36" s="42">
        <v>6695</v>
      </c>
      <c r="G36" s="42">
        <v>5000</v>
      </c>
      <c r="H36" s="42">
        <v>3501</v>
      </c>
      <c r="I36" s="42">
        <v>5000</v>
      </c>
      <c r="J36" s="42">
        <v>5000</v>
      </c>
      <c r="K36" s="35">
        <f t="shared" ref="K36:K53" si="4">(J36-G36)/G36</f>
        <v>0</v>
      </c>
    </row>
    <row r="37" spans="1:11" x14ac:dyDescent="0.2">
      <c r="A37" s="49">
        <v>4162.2</v>
      </c>
      <c r="B37" s="7" t="s">
        <v>210</v>
      </c>
      <c r="D37" s="42">
        <v>3955</v>
      </c>
      <c r="E37" s="42">
        <v>4223</v>
      </c>
      <c r="F37" s="42">
        <v>16098</v>
      </c>
      <c r="G37" s="42">
        <v>5000</v>
      </c>
      <c r="H37" s="42">
        <v>2315</v>
      </c>
      <c r="I37" s="42">
        <v>4000</v>
      </c>
      <c r="J37" s="42">
        <v>5000</v>
      </c>
      <c r="K37" s="35">
        <f t="shared" si="4"/>
        <v>0</v>
      </c>
    </row>
    <row r="38" spans="1:11" x14ac:dyDescent="0.2">
      <c r="A38" s="49">
        <v>4162.3</v>
      </c>
      <c r="B38" s="7" t="s">
        <v>258</v>
      </c>
      <c r="D38" s="42">
        <v>9475</v>
      </c>
      <c r="E38" s="42">
        <v>5</v>
      </c>
      <c r="F38" s="42">
        <v>1222</v>
      </c>
      <c r="G38" s="42">
        <v>1500</v>
      </c>
      <c r="H38" s="42">
        <v>3443</v>
      </c>
      <c r="I38" s="42">
        <v>5000</v>
      </c>
      <c r="J38" s="42">
        <v>5000</v>
      </c>
      <c r="K38" s="35">
        <f t="shared" si="4"/>
        <v>2.3333333333333335</v>
      </c>
    </row>
    <row r="39" spans="1:11" x14ac:dyDescent="0.2">
      <c r="A39" s="49">
        <v>4162.3999999999996</v>
      </c>
      <c r="B39" s="7" t="s">
        <v>280</v>
      </c>
      <c r="D39" s="42">
        <v>0</v>
      </c>
      <c r="E39" s="42">
        <v>64000</v>
      </c>
      <c r="F39" s="42">
        <v>0</v>
      </c>
      <c r="G39" s="42">
        <v>0</v>
      </c>
      <c r="H39" s="42">
        <v>0</v>
      </c>
      <c r="I39" s="42">
        <v>0</v>
      </c>
      <c r="J39" s="42">
        <v>0</v>
      </c>
    </row>
    <row r="40" spans="1:11" s="26" customFormat="1" x14ac:dyDescent="0.2">
      <c r="A40" s="49">
        <v>4165</v>
      </c>
      <c r="B40" s="7" t="s">
        <v>56</v>
      </c>
      <c r="C40" s="23"/>
      <c r="D40" s="42">
        <v>3742</v>
      </c>
      <c r="E40" s="42">
        <v>7674</v>
      </c>
      <c r="F40" s="42">
        <v>1125</v>
      </c>
      <c r="G40" s="42">
        <v>5000</v>
      </c>
      <c r="H40" s="42">
        <v>812</v>
      </c>
      <c r="I40" s="42">
        <v>1200</v>
      </c>
      <c r="J40" s="42">
        <v>2200</v>
      </c>
      <c r="K40" s="35">
        <f t="shared" si="4"/>
        <v>-0.56000000000000005</v>
      </c>
    </row>
    <row r="41" spans="1:11" x14ac:dyDescent="0.2">
      <c r="A41" s="49">
        <v>4179</v>
      </c>
      <c r="B41" s="7" t="s">
        <v>325</v>
      </c>
      <c r="D41" s="54">
        <v>920</v>
      </c>
      <c r="E41" s="54">
        <v>1140</v>
      </c>
      <c r="F41" s="54">
        <v>990</v>
      </c>
      <c r="G41" s="54">
        <v>1000</v>
      </c>
      <c r="H41" s="54">
        <v>130</v>
      </c>
      <c r="I41" s="54">
        <v>200</v>
      </c>
      <c r="J41" s="54">
        <v>500</v>
      </c>
      <c r="K41" s="35">
        <f t="shared" si="4"/>
        <v>-0.5</v>
      </c>
    </row>
    <row r="42" spans="1:11" x14ac:dyDescent="0.2">
      <c r="A42" s="49">
        <v>4230</v>
      </c>
      <c r="B42" s="7" t="s">
        <v>338</v>
      </c>
      <c r="D42" s="54">
        <v>0</v>
      </c>
      <c r="E42" s="54">
        <v>0</v>
      </c>
      <c r="F42" s="54">
        <v>0</v>
      </c>
      <c r="G42" s="54">
        <v>0</v>
      </c>
      <c r="H42" s="54">
        <v>122</v>
      </c>
      <c r="I42" s="54">
        <v>122</v>
      </c>
      <c r="J42" s="54">
        <v>150</v>
      </c>
    </row>
    <row r="43" spans="1:11" x14ac:dyDescent="0.2">
      <c r="A43" s="49">
        <v>4240</v>
      </c>
      <c r="B43" s="7" t="s">
        <v>155</v>
      </c>
      <c r="D43" s="42">
        <v>8774</v>
      </c>
      <c r="E43" s="42">
        <v>9749</v>
      </c>
      <c r="F43" s="42">
        <v>12074</v>
      </c>
      <c r="G43" s="42">
        <v>9000</v>
      </c>
      <c r="H43" s="42">
        <v>7797</v>
      </c>
      <c r="I43" s="42">
        <v>10000</v>
      </c>
      <c r="J43" s="42">
        <v>10000</v>
      </c>
      <c r="K43" s="35">
        <f t="shared" si="4"/>
        <v>0.1111111111111111</v>
      </c>
    </row>
    <row r="44" spans="1:11" x14ac:dyDescent="0.2">
      <c r="A44" s="49">
        <v>4250</v>
      </c>
      <c r="B44" s="7" t="s">
        <v>154</v>
      </c>
      <c r="D44" s="42">
        <v>2004</v>
      </c>
      <c r="E44" s="42">
        <v>2818</v>
      </c>
      <c r="F44" s="42">
        <v>1607</v>
      </c>
      <c r="G44" s="42">
        <v>2000</v>
      </c>
      <c r="H44" s="42">
        <v>616</v>
      </c>
      <c r="I44" s="42">
        <v>1000</v>
      </c>
      <c r="J44" s="42">
        <v>1500</v>
      </c>
      <c r="K44" s="35">
        <f t="shared" si="4"/>
        <v>-0.25</v>
      </c>
    </row>
    <row r="45" spans="1:11" x14ac:dyDescent="0.2">
      <c r="A45" s="49">
        <v>4178</v>
      </c>
      <c r="B45" s="7" t="s">
        <v>201</v>
      </c>
      <c r="D45" s="42">
        <v>100</v>
      </c>
      <c r="E45" s="42">
        <v>120</v>
      </c>
      <c r="F45" s="42">
        <v>120</v>
      </c>
      <c r="G45" s="42">
        <v>100</v>
      </c>
      <c r="H45" s="42">
        <v>60</v>
      </c>
      <c r="I45" s="42">
        <v>60</v>
      </c>
      <c r="J45" s="42">
        <v>120</v>
      </c>
      <c r="K45" s="35">
        <f t="shared" si="4"/>
        <v>0.2</v>
      </c>
    </row>
    <row r="46" spans="1:11" x14ac:dyDescent="0.2">
      <c r="A46" s="49">
        <v>4169</v>
      </c>
      <c r="B46" s="7" t="s">
        <v>200</v>
      </c>
      <c r="D46" s="42">
        <v>65000</v>
      </c>
      <c r="E46" s="42">
        <v>1100</v>
      </c>
      <c r="F46" s="42">
        <v>0</v>
      </c>
      <c r="G46" s="42">
        <v>0</v>
      </c>
      <c r="H46" s="42">
        <v>0</v>
      </c>
      <c r="I46" s="42">
        <v>0</v>
      </c>
      <c r="J46" s="42">
        <v>0</v>
      </c>
    </row>
    <row r="47" spans="1:11" x14ac:dyDescent="0.2">
      <c r="A47" s="49">
        <v>4169.1000000000004</v>
      </c>
      <c r="B47" s="7" t="s">
        <v>320</v>
      </c>
      <c r="D47" s="42">
        <v>0</v>
      </c>
      <c r="E47" s="42">
        <v>28343</v>
      </c>
      <c r="F47" s="42">
        <v>34956</v>
      </c>
      <c r="G47" s="42">
        <v>0</v>
      </c>
      <c r="H47" s="42">
        <v>0</v>
      </c>
      <c r="I47" s="42">
        <v>0</v>
      </c>
      <c r="J47" s="42">
        <v>0</v>
      </c>
    </row>
    <row r="48" spans="1:11" x14ac:dyDescent="0.2">
      <c r="A48" s="49">
        <v>4169.2</v>
      </c>
      <c r="B48" s="7" t="s">
        <v>256</v>
      </c>
      <c r="D48" s="42">
        <v>0</v>
      </c>
      <c r="E48" s="42">
        <v>20000</v>
      </c>
      <c r="F48" s="42">
        <v>0</v>
      </c>
      <c r="G48" s="42">
        <v>0</v>
      </c>
      <c r="H48" s="42">
        <v>6875</v>
      </c>
      <c r="I48" s="42">
        <v>6875</v>
      </c>
      <c r="J48" s="42">
        <v>0</v>
      </c>
    </row>
    <row r="49" spans="1:11" x14ac:dyDescent="0.2">
      <c r="A49" s="49">
        <v>4169.3</v>
      </c>
      <c r="B49" s="7" t="s">
        <v>257</v>
      </c>
      <c r="D49" s="42">
        <v>0</v>
      </c>
      <c r="E49" s="42">
        <v>0</v>
      </c>
      <c r="F49" s="42">
        <v>0</v>
      </c>
      <c r="G49" s="42">
        <v>0</v>
      </c>
      <c r="H49" s="42">
        <v>0</v>
      </c>
      <c r="I49" s="42">
        <v>0</v>
      </c>
      <c r="J49" s="42">
        <v>0</v>
      </c>
    </row>
    <row r="50" spans="1:11" x14ac:dyDescent="0.2">
      <c r="A50" s="49">
        <v>4169.3999999999996</v>
      </c>
      <c r="B50" s="7" t="s">
        <v>335</v>
      </c>
      <c r="D50" s="42">
        <v>0</v>
      </c>
      <c r="E50" s="42">
        <v>0</v>
      </c>
      <c r="F50" s="42">
        <v>0</v>
      </c>
      <c r="G50" s="42">
        <v>0</v>
      </c>
      <c r="H50" s="42">
        <v>8000</v>
      </c>
      <c r="I50" s="42">
        <v>8000</v>
      </c>
      <c r="J50" s="42">
        <v>0</v>
      </c>
    </row>
    <row r="51" spans="1:11" x14ac:dyDescent="0.2">
      <c r="A51" s="49">
        <v>4169.5</v>
      </c>
      <c r="B51" s="7" t="s">
        <v>336</v>
      </c>
      <c r="D51" s="42">
        <v>0</v>
      </c>
      <c r="E51" s="42">
        <v>0</v>
      </c>
      <c r="F51" s="42">
        <v>0</v>
      </c>
      <c r="G51" s="42">
        <v>0</v>
      </c>
      <c r="H51" s="42">
        <v>5000</v>
      </c>
      <c r="I51" s="42">
        <v>5000</v>
      </c>
      <c r="J51" s="42">
        <v>0</v>
      </c>
    </row>
    <row r="52" spans="1:11" x14ac:dyDescent="0.2">
      <c r="A52" s="49">
        <v>4169.7</v>
      </c>
      <c r="B52" s="7" t="s">
        <v>337</v>
      </c>
      <c r="D52" s="42">
        <v>0</v>
      </c>
      <c r="E52" s="42">
        <v>0</v>
      </c>
      <c r="F52" s="42">
        <v>0</v>
      </c>
      <c r="G52" s="42">
        <v>0</v>
      </c>
      <c r="H52" s="42">
        <v>10000</v>
      </c>
      <c r="I52" s="42">
        <v>10000</v>
      </c>
      <c r="J52" s="42">
        <v>0</v>
      </c>
    </row>
    <row r="53" spans="1:11" x14ac:dyDescent="0.2">
      <c r="A53" s="49">
        <v>4197</v>
      </c>
      <c r="B53" s="7" t="s">
        <v>181</v>
      </c>
      <c r="D53" s="42">
        <v>2983</v>
      </c>
      <c r="E53" s="42">
        <v>3883</v>
      </c>
      <c r="F53" s="42">
        <v>4735</v>
      </c>
      <c r="G53" s="42">
        <v>4000</v>
      </c>
      <c r="H53" s="42">
        <v>0</v>
      </c>
      <c r="I53" s="42">
        <v>4000</v>
      </c>
      <c r="J53" s="42">
        <v>4000</v>
      </c>
      <c r="K53" s="35">
        <f t="shared" si="4"/>
        <v>0</v>
      </c>
    </row>
    <row r="54" spans="1:11" x14ac:dyDescent="0.2">
      <c r="A54" s="49">
        <v>4164</v>
      </c>
      <c r="B54" s="7" t="s">
        <v>178</v>
      </c>
      <c r="D54" s="59">
        <v>0</v>
      </c>
      <c r="E54" s="59">
        <v>0</v>
      </c>
      <c r="F54" s="59">
        <v>0</v>
      </c>
      <c r="G54" s="59">
        <v>0</v>
      </c>
      <c r="H54" s="59">
        <v>225</v>
      </c>
      <c r="I54" s="59">
        <v>0</v>
      </c>
      <c r="J54" s="59">
        <v>0</v>
      </c>
    </row>
    <row r="55" spans="1:11" x14ac:dyDescent="0.2">
      <c r="A55" s="49"/>
      <c r="B55" s="26" t="s">
        <v>69</v>
      </c>
      <c r="C55" s="60"/>
      <c r="D55" s="52">
        <f>SUM(D35:D54)</f>
        <v>189784</v>
      </c>
      <c r="E55" s="52">
        <f t="shared" ref="E55" si="5">SUM(E35:E54)</f>
        <v>213256</v>
      </c>
      <c r="F55" s="52">
        <f t="shared" ref="F55:J55" si="6">SUM(F35:F54)</f>
        <v>146558</v>
      </c>
      <c r="G55" s="52">
        <f t="shared" ref="G55" si="7">SUM(G35:G54)</f>
        <v>92600</v>
      </c>
      <c r="H55" s="52">
        <f t="shared" si="6"/>
        <v>97381</v>
      </c>
      <c r="I55" s="52">
        <f t="shared" si="6"/>
        <v>130457</v>
      </c>
      <c r="J55" s="52">
        <f t="shared" si="6"/>
        <v>103470</v>
      </c>
      <c r="K55" s="149">
        <f>(J55-G55)/G55</f>
        <v>0.11738660907127429</v>
      </c>
    </row>
    <row r="56" spans="1:11" x14ac:dyDescent="0.2">
      <c r="A56" s="49"/>
      <c r="D56" s="294"/>
      <c r="E56" s="294"/>
      <c r="F56" s="296"/>
      <c r="G56" s="294"/>
      <c r="H56" s="296"/>
      <c r="I56" s="296"/>
      <c r="J56" s="296"/>
      <c r="K56" s="160"/>
    </row>
    <row r="57" spans="1:11" x14ac:dyDescent="0.2">
      <c r="K57" s="160"/>
    </row>
    <row r="58" spans="1:11" x14ac:dyDescent="0.2">
      <c r="A58" s="49"/>
      <c r="B58" s="26" t="s">
        <v>156</v>
      </c>
      <c r="D58" s="61">
        <v>0</v>
      </c>
      <c r="E58" s="61">
        <v>0</v>
      </c>
      <c r="F58" s="61">
        <v>0</v>
      </c>
      <c r="G58" s="61">
        <v>0</v>
      </c>
      <c r="H58" s="61">
        <v>0</v>
      </c>
      <c r="I58" s="61">
        <v>0</v>
      </c>
      <c r="J58" s="61">
        <v>0</v>
      </c>
      <c r="K58" s="160"/>
    </row>
    <row r="59" spans="1:11" x14ac:dyDescent="0.2">
      <c r="A59" s="49"/>
      <c r="B59" s="26"/>
      <c r="D59" s="61"/>
      <c r="E59" s="61"/>
      <c r="F59" s="61"/>
      <c r="G59" s="61"/>
      <c r="H59" s="61"/>
      <c r="I59" s="61"/>
      <c r="J59" s="61"/>
      <c r="K59" s="160"/>
    </row>
    <row r="60" spans="1:11" s="26" customFormat="1" x14ac:dyDescent="0.2">
      <c r="A60" s="49"/>
      <c r="B60" s="26" t="s">
        <v>99</v>
      </c>
      <c r="C60" s="23"/>
      <c r="D60" s="51">
        <f t="shared" ref="D60:E60" si="8">D6+D8+D11+D29+D32+D55+D58</f>
        <v>2975105</v>
      </c>
      <c r="E60" s="51">
        <f t="shared" si="8"/>
        <v>3087341</v>
      </c>
      <c r="F60" s="51">
        <f t="shared" ref="F60:J60" si="9">F6+F8+F11+F29+F32+F55+F58</f>
        <v>3163543</v>
      </c>
      <c r="G60" s="51">
        <f t="shared" si="9"/>
        <v>3073645</v>
      </c>
      <c r="H60" s="51">
        <f t="shared" si="9"/>
        <v>1687366</v>
      </c>
      <c r="I60" s="51">
        <f t="shared" si="9"/>
        <v>3182902</v>
      </c>
      <c r="J60" s="51">
        <f t="shared" si="9"/>
        <v>3188566.95</v>
      </c>
      <c r="K60" s="160">
        <f>(J60-G60)/G60</f>
        <v>3.7389467553995401E-2</v>
      </c>
    </row>
    <row r="61" spans="1:11" x14ac:dyDescent="0.2">
      <c r="A61" s="49"/>
      <c r="D61" s="54"/>
      <c r="E61" s="54"/>
      <c r="F61" s="287"/>
      <c r="G61" s="228"/>
      <c r="H61" s="228"/>
      <c r="I61" s="233"/>
      <c r="J61" s="296"/>
    </row>
    <row r="62" spans="1:11" x14ac:dyDescent="0.2">
      <c r="E62" s="25"/>
      <c r="F62" s="287"/>
      <c r="G62" s="228"/>
      <c r="H62" s="228"/>
      <c r="I62" s="233"/>
      <c r="J62" s="296"/>
    </row>
    <row r="63" spans="1:11" x14ac:dyDescent="0.2">
      <c r="A63" s="26"/>
      <c r="B63" s="26"/>
      <c r="C63" s="45"/>
      <c r="D63" s="46"/>
      <c r="E63" s="46"/>
      <c r="F63" s="46"/>
      <c r="G63" s="46"/>
    </row>
    <row r="64" spans="1:11" s="26" customFormat="1" x14ac:dyDescent="0.2">
      <c r="A64" s="7"/>
      <c r="B64" s="7"/>
      <c r="C64" s="23"/>
      <c r="D64" s="7"/>
      <c r="E64" s="7"/>
      <c r="F64" s="7"/>
      <c r="G64" s="7"/>
      <c r="H64" s="7"/>
      <c r="I64" s="7"/>
      <c r="J64" s="7"/>
      <c r="K64" s="133"/>
    </row>
  </sheetData>
  <phoneticPr fontId="2" type="noConversion"/>
  <pageMargins left="0.17" right="0.17" top="0.56000000000000005" bottom="0.44" header="0.5" footer="0.5"/>
  <pageSetup scale="77" firstPageNumber="12" orientation="landscape" useFirstPageNumber="1" r:id="rId1"/>
  <headerFooter alignWithMargins="0">
    <oddFooter>&amp;C&amp;P</oddFooter>
  </headerFooter>
  <rowBreaks count="1" manualBreakCount="1">
    <brk id="25" max="16383" man="1"/>
  </rowBreaks>
  <colBreaks count="1" manualBreakCount="1">
    <brk id="5"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24"/>
  <sheetViews>
    <sheetView topLeftCell="A4" zoomScaleNormal="100" workbookViewId="0">
      <selection activeCell="J14" sqref="J14"/>
    </sheetView>
  </sheetViews>
  <sheetFormatPr defaultColWidth="9.140625" defaultRowHeight="12.75" x14ac:dyDescent="0.2"/>
  <cols>
    <col min="1" max="1" width="9.140625" style="7"/>
    <col min="2" max="2" width="29.140625" style="7" customWidth="1"/>
    <col min="3" max="3" width="12.85546875" style="23" hidden="1" customWidth="1"/>
    <col min="4" max="5" width="14.7109375" style="132" customWidth="1"/>
    <col min="6" max="8" width="14.7109375" style="228" customWidth="1"/>
    <col min="9" max="9" width="14.7109375" style="233" customWidth="1"/>
    <col min="10" max="10" width="14.7109375" style="228" customWidth="1"/>
    <col min="11" max="11" width="14.7109375" style="35" customWidth="1"/>
    <col min="12" max="16384" width="9.140625" style="7"/>
  </cols>
  <sheetData>
    <row r="1" spans="1:11" ht="21" x14ac:dyDescent="0.35">
      <c r="A1" s="48" t="s">
        <v>95</v>
      </c>
      <c r="B1" s="15"/>
      <c r="C1" s="15"/>
      <c r="K1" s="148" t="str">
        <f>Summary!$J$1</f>
        <v>MADACC 2021 Budget</v>
      </c>
    </row>
    <row r="5" spans="1:11" x14ac:dyDescent="0.2">
      <c r="A5" s="43" t="s">
        <v>32</v>
      </c>
      <c r="B5" s="43"/>
      <c r="C5" s="37">
        <v>2000</v>
      </c>
      <c r="D5" s="49">
        <v>2017</v>
      </c>
      <c r="E5" s="49">
        <v>2018</v>
      </c>
      <c r="F5" s="49">
        <v>2019</v>
      </c>
      <c r="G5" s="49">
        <v>2020</v>
      </c>
      <c r="H5" s="49">
        <v>2020</v>
      </c>
      <c r="I5" s="49">
        <v>2020</v>
      </c>
      <c r="J5" s="49">
        <v>2021</v>
      </c>
      <c r="K5" s="133" t="s">
        <v>226</v>
      </c>
    </row>
    <row r="6" spans="1:11" ht="13.5" thickBot="1" x14ac:dyDescent="0.25">
      <c r="A6" s="43" t="s">
        <v>33</v>
      </c>
      <c r="B6" s="43" t="s">
        <v>14</v>
      </c>
      <c r="C6" s="37" t="s">
        <v>34</v>
      </c>
      <c r="D6" s="293" t="s">
        <v>34</v>
      </c>
      <c r="E6" s="293" t="s">
        <v>34</v>
      </c>
      <c r="F6" s="227" t="s">
        <v>34</v>
      </c>
      <c r="G6" s="293" t="s">
        <v>231</v>
      </c>
      <c r="H6" s="295" t="s">
        <v>228</v>
      </c>
      <c r="I6" s="232" t="s">
        <v>227</v>
      </c>
      <c r="J6" s="232" t="s">
        <v>229</v>
      </c>
      <c r="K6" s="133" t="s">
        <v>326</v>
      </c>
    </row>
    <row r="7" spans="1:11" x14ac:dyDescent="0.2">
      <c r="A7" s="145"/>
      <c r="B7" s="145"/>
      <c r="C7" s="147"/>
      <c r="D7" s="138"/>
      <c r="E7" s="138"/>
      <c r="F7" s="138"/>
      <c r="G7" s="138"/>
      <c r="H7" s="138"/>
      <c r="I7" s="138"/>
      <c r="J7" s="138"/>
      <c r="K7" s="139"/>
    </row>
    <row r="8" spans="1:11" x14ac:dyDescent="0.2">
      <c r="A8" s="49">
        <v>5201</v>
      </c>
      <c r="B8" s="7" t="s">
        <v>39</v>
      </c>
      <c r="C8" s="44">
        <v>708574</v>
      </c>
      <c r="D8" s="42">
        <v>1359184</v>
      </c>
      <c r="E8" s="42">
        <v>1404020</v>
      </c>
      <c r="F8" s="42">
        <v>1432458</v>
      </c>
      <c r="G8" s="42">
        <v>1551190</v>
      </c>
      <c r="H8" s="42">
        <v>637379</v>
      </c>
      <c r="I8" s="42">
        <v>1475000</v>
      </c>
      <c r="J8" s="42">
        <v>1583049</v>
      </c>
      <c r="K8" s="35">
        <f>(J8-G8)/G8</f>
        <v>2.0538425337966335E-2</v>
      </c>
    </row>
    <row r="9" spans="1:11" hidden="1" x14ac:dyDescent="0.2">
      <c r="A9" s="49">
        <v>205</v>
      </c>
      <c r="B9" s="7" t="s">
        <v>15</v>
      </c>
      <c r="C9" s="44">
        <v>0</v>
      </c>
      <c r="D9" s="294"/>
      <c r="E9" s="294"/>
      <c r="F9" s="296"/>
      <c r="G9" s="294"/>
      <c r="H9" s="296"/>
      <c r="I9" s="297"/>
      <c r="J9" s="357"/>
      <c r="K9" s="35" t="e">
        <f t="shared" ref="K9:K18" si="0">(J9-G9)/G9</f>
        <v>#DIV/0!</v>
      </c>
    </row>
    <row r="10" spans="1:11" x14ac:dyDescent="0.2">
      <c r="A10" s="49">
        <v>5210</v>
      </c>
      <c r="B10" s="7" t="s">
        <v>16</v>
      </c>
      <c r="C10" s="44">
        <v>56754</v>
      </c>
      <c r="D10" s="42">
        <v>102430</v>
      </c>
      <c r="E10" s="42">
        <v>105439</v>
      </c>
      <c r="F10" s="42">
        <v>106167</v>
      </c>
      <c r="G10" s="42">
        <v>120579</v>
      </c>
      <c r="H10" s="42">
        <v>47116</v>
      </c>
      <c r="I10" s="42">
        <v>110625</v>
      </c>
      <c r="J10" s="42">
        <v>123016</v>
      </c>
      <c r="K10" s="35">
        <f t="shared" si="0"/>
        <v>2.0210816145431625E-2</v>
      </c>
    </row>
    <row r="11" spans="1:11" x14ac:dyDescent="0.2">
      <c r="A11" s="49">
        <v>5215</v>
      </c>
      <c r="B11" s="7" t="s">
        <v>17</v>
      </c>
      <c r="C11" s="44">
        <v>48858</v>
      </c>
      <c r="D11" s="42">
        <v>92761</v>
      </c>
      <c r="E11" s="42">
        <v>93575</v>
      </c>
      <c r="F11" s="42">
        <v>91949</v>
      </c>
      <c r="G11" s="42">
        <v>103751</v>
      </c>
      <c r="H11" s="42">
        <v>34038</v>
      </c>
      <c r="I11" s="42">
        <v>99563</v>
      </c>
      <c r="J11" s="42">
        <v>105882</v>
      </c>
      <c r="K11" s="35">
        <f t="shared" si="0"/>
        <v>2.0539561064471669E-2</v>
      </c>
    </row>
    <row r="12" spans="1:11" x14ac:dyDescent="0.2">
      <c r="A12" s="49">
        <v>5220</v>
      </c>
      <c r="B12" s="7" t="s">
        <v>18</v>
      </c>
      <c r="C12" s="44">
        <v>73599</v>
      </c>
      <c r="D12" s="42">
        <v>359209</v>
      </c>
      <c r="E12" s="42">
        <v>377982</v>
      </c>
      <c r="F12" s="42">
        <v>375490</v>
      </c>
      <c r="G12" s="42">
        <v>454703</v>
      </c>
      <c r="H12" s="42">
        <v>215974</v>
      </c>
      <c r="I12" s="42">
        <v>430000</v>
      </c>
      <c r="J12" s="42">
        <v>506011</v>
      </c>
      <c r="K12" s="35">
        <f t="shared" si="0"/>
        <v>0.11283849017930385</v>
      </c>
    </row>
    <row r="13" spans="1:11" hidden="1" x14ac:dyDescent="0.2">
      <c r="A13" s="49"/>
      <c r="C13" s="44"/>
      <c r="D13" s="294"/>
      <c r="E13" s="294"/>
      <c r="F13" s="296"/>
      <c r="G13" s="294"/>
      <c r="H13" s="296"/>
      <c r="I13" s="297"/>
      <c r="J13" s="297"/>
      <c r="K13" s="35" t="e">
        <f t="shared" si="0"/>
        <v>#DIV/0!</v>
      </c>
    </row>
    <row r="14" spans="1:11" x14ac:dyDescent="0.2">
      <c r="A14" s="49">
        <v>5225</v>
      </c>
      <c r="B14" s="7" t="s">
        <v>19</v>
      </c>
      <c r="C14" s="44">
        <v>330</v>
      </c>
      <c r="D14" s="42">
        <v>1962</v>
      </c>
      <c r="E14" s="42">
        <v>2435</v>
      </c>
      <c r="F14" s="42">
        <v>2700</v>
      </c>
      <c r="G14" s="42">
        <v>2500</v>
      </c>
      <c r="H14" s="42">
        <v>1548</v>
      </c>
      <c r="I14" s="42">
        <v>2500</v>
      </c>
      <c r="J14" s="42">
        <v>2500</v>
      </c>
      <c r="K14" s="35">
        <f t="shared" si="0"/>
        <v>0</v>
      </c>
    </row>
    <row r="15" spans="1:11" x14ac:dyDescent="0.2">
      <c r="A15" s="49">
        <v>5230</v>
      </c>
      <c r="B15" s="7" t="s">
        <v>20</v>
      </c>
      <c r="C15" s="44">
        <v>0</v>
      </c>
      <c r="D15" s="42">
        <v>0</v>
      </c>
      <c r="E15" s="42">
        <v>0</v>
      </c>
      <c r="F15" s="42">
        <v>0</v>
      </c>
      <c r="G15" s="42">
        <v>3000</v>
      </c>
      <c r="H15" s="42">
        <v>2830</v>
      </c>
      <c r="I15" s="42">
        <v>5000</v>
      </c>
      <c r="J15" s="42">
        <v>3000</v>
      </c>
      <c r="K15" s="35">
        <f t="shared" si="0"/>
        <v>0</v>
      </c>
    </row>
    <row r="16" spans="1:11" x14ac:dyDescent="0.2">
      <c r="A16" s="49">
        <v>5240</v>
      </c>
      <c r="B16" s="7" t="s">
        <v>21</v>
      </c>
      <c r="C16" s="44">
        <v>0</v>
      </c>
      <c r="D16" s="42">
        <v>0</v>
      </c>
      <c r="E16" s="42">
        <v>0</v>
      </c>
      <c r="F16" s="42">
        <v>0</v>
      </c>
      <c r="G16" s="42">
        <v>0</v>
      </c>
      <c r="H16" s="42">
        <v>0</v>
      </c>
      <c r="I16" s="42">
        <v>0</v>
      </c>
      <c r="J16" s="42">
        <v>0</v>
      </c>
    </row>
    <row r="17" spans="1:11" x14ac:dyDescent="0.2">
      <c r="A17" s="49">
        <v>5221</v>
      </c>
      <c r="B17" s="7" t="s">
        <v>232</v>
      </c>
      <c r="C17" s="44"/>
      <c r="D17" s="42">
        <v>0</v>
      </c>
      <c r="E17" s="42">
        <v>0</v>
      </c>
      <c r="F17" s="42">
        <v>0</v>
      </c>
      <c r="G17" s="42">
        <v>0</v>
      </c>
      <c r="H17" s="42">
        <v>0</v>
      </c>
      <c r="I17" s="42">
        <v>0</v>
      </c>
      <c r="J17" s="42">
        <v>0</v>
      </c>
    </row>
    <row r="18" spans="1:11" x14ac:dyDescent="0.2">
      <c r="A18" s="49">
        <v>5202</v>
      </c>
      <c r="B18" s="7" t="s">
        <v>22</v>
      </c>
      <c r="C18" s="44">
        <v>47637</v>
      </c>
      <c r="D18" s="42">
        <v>31603</v>
      </c>
      <c r="E18" s="42">
        <v>32499</v>
      </c>
      <c r="F18" s="42">
        <v>16671</v>
      </c>
      <c r="G18" s="42">
        <v>25000</v>
      </c>
      <c r="H18" s="42">
        <v>8633</v>
      </c>
      <c r="I18" s="42">
        <v>15000</v>
      </c>
      <c r="J18" s="42">
        <v>25000</v>
      </c>
      <c r="K18" s="35">
        <f t="shared" si="0"/>
        <v>0</v>
      </c>
    </row>
    <row r="19" spans="1:11" x14ac:dyDescent="0.2">
      <c r="A19" s="271" t="s">
        <v>117</v>
      </c>
      <c r="B19" s="7" t="s">
        <v>309</v>
      </c>
      <c r="C19" s="44">
        <v>47637</v>
      </c>
      <c r="D19" s="42">
        <v>0</v>
      </c>
      <c r="E19" s="42">
        <v>0</v>
      </c>
      <c r="F19" s="42">
        <v>0</v>
      </c>
      <c r="G19" s="42">
        <v>0</v>
      </c>
      <c r="H19" s="42">
        <v>0</v>
      </c>
      <c r="I19" s="42">
        <v>0</v>
      </c>
      <c r="J19" s="42">
        <v>0</v>
      </c>
    </row>
    <row r="20" spans="1:11" hidden="1" x14ac:dyDescent="0.2">
      <c r="C20" s="44"/>
      <c r="D20" s="294"/>
      <c r="E20" s="294"/>
      <c r="F20" s="296"/>
      <c r="G20" s="294"/>
      <c r="H20" s="296"/>
      <c r="I20" s="296"/>
      <c r="J20" s="296"/>
      <c r="K20" s="35" t="e">
        <f>(J20-G20)/G20</f>
        <v>#DIV/0!</v>
      </c>
    </row>
    <row r="21" spans="1:11" x14ac:dyDescent="0.2">
      <c r="C21" s="44"/>
      <c r="D21" s="64"/>
      <c r="E21" s="64"/>
      <c r="F21" s="64"/>
      <c r="G21" s="64"/>
      <c r="H21" s="64"/>
      <c r="I21" s="64"/>
      <c r="J21" s="64"/>
      <c r="K21" s="64"/>
    </row>
    <row r="22" spans="1:11" s="26" customFormat="1" x14ac:dyDescent="0.2">
      <c r="B22" s="26" t="s">
        <v>113</v>
      </c>
      <c r="C22" s="45">
        <v>941808</v>
      </c>
      <c r="D22" s="51">
        <f t="shared" ref="D22" si="1">SUM(D8:D19)</f>
        <v>1947149</v>
      </c>
      <c r="E22" s="51">
        <f t="shared" ref="E22" si="2">SUM(E8:E19)</f>
        <v>2015950</v>
      </c>
      <c r="F22" s="51">
        <f t="shared" ref="F22:J22" si="3">SUM(F8:F19)</f>
        <v>2025435</v>
      </c>
      <c r="G22" s="51">
        <f t="shared" ref="G22" si="4">SUM(G8:G19)</f>
        <v>2260723</v>
      </c>
      <c r="H22" s="51">
        <f t="shared" si="3"/>
        <v>947518</v>
      </c>
      <c r="I22" s="51">
        <f t="shared" si="3"/>
        <v>2137688</v>
      </c>
      <c r="J22" s="51">
        <f t="shared" si="3"/>
        <v>2348458</v>
      </c>
      <c r="K22" s="133">
        <f>(J22-G22)/G22</f>
        <v>3.8808381212558994E-2</v>
      </c>
    </row>
    <row r="23" spans="1:11" x14ac:dyDescent="0.2">
      <c r="C23" s="44"/>
      <c r="D23" s="42"/>
    </row>
    <row r="24" spans="1:11" x14ac:dyDescent="0.2">
      <c r="A24" s="15"/>
      <c r="B24" s="15"/>
      <c r="C24" s="15"/>
    </row>
  </sheetData>
  <phoneticPr fontId="2" type="noConversion"/>
  <pageMargins left="0.75" right="0.75" top="1" bottom="1" header="0.5" footer="0.5"/>
  <pageSetup scale="79" firstPageNumber="13" orientation="landscape" useFirstPageNumber="1" r:id="rId1"/>
  <headerFooter alignWithMargins="0">
    <oddFooter>&amp;C14</oddFooter>
  </headerFooter>
  <rowBreaks count="1" manualBreakCount="1">
    <brk id="24"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46"/>
  <sheetViews>
    <sheetView zoomScaleNormal="100" workbookViewId="0">
      <selection activeCell="I30" sqref="I30"/>
    </sheetView>
  </sheetViews>
  <sheetFormatPr defaultColWidth="9.140625" defaultRowHeight="12.75" x14ac:dyDescent="0.2"/>
  <cols>
    <col min="1" max="1" width="9.140625" style="7"/>
    <col min="2" max="2" width="23.7109375" style="7" customWidth="1"/>
    <col min="3" max="3" width="12.85546875" style="23" hidden="1" customWidth="1"/>
    <col min="4" max="10" width="14.7109375" style="7" customWidth="1"/>
    <col min="11" max="11" width="14.7109375" style="35" customWidth="1"/>
    <col min="12" max="16384" width="9.140625" style="7"/>
  </cols>
  <sheetData>
    <row r="1" spans="1:11" ht="21" x14ac:dyDescent="0.35">
      <c r="A1" s="48" t="s">
        <v>96</v>
      </c>
      <c r="B1" s="63"/>
      <c r="C1" s="63"/>
      <c r="D1" s="63"/>
      <c r="H1" s="63"/>
      <c r="I1" s="63"/>
      <c r="J1" s="63"/>
      <c r="K1" s="148" t="str">
        <f>Summary!$J$1</f>
        <v>MADACC 2021 Budget</v>
      </c>
    </row>
    <row r="4" spans="1:11" x14ac:dyDescent="0.2">
      <c r="D4" s="228"/>
      <c r="E4" s="228"/>
      <c r="F4" s="228"/>
      <c r="G4" s="228"/>
      <c r="H4" s="296"/>
      <c r="I4" s="233"/>
      <c r="J4" s="233"/>
    </row>
    <row r="5" spans="1:11" x14ac:dyDescent="0.2">
      <c r="A5" s="43" t="s">
        <v>32</v>
      </c>
      <c r="B5" s="43"/>
      <c r="C5" s="37">
        <v>2000</v>
      </c>
      <c r="D5" s="49">
        <v>2017</v>
      </c>
      <c r="E5" s="49">
        <v>2018</v>
      </c>
      <c r="F5" s="49">
        <v>2019</v>
      </c>
      <c r="G5" s="49">
        <v>2020</v>
      </c>
      <c r="H5" s="49">
        <v>2020</v>
      </c>
      <c r="I5" s="49">
        <v>2020</v>
      </c>
      <c r="J5" s="49">
        <v>2021</v>
      </c>
      <c r="K5" s="133" t="s">
        <v>226</v>
      </c>
    </row>
    <row r="6" spans="1:11" ht="13.5" thickBot="1" x14ac:dyDescent="0.25">
      <c r="A6" s="43" t="s">
        <v>33</v>
      </c>
      <c r="B6" s="43" t="s">
        <v>14</v>
      </c>
      <c r="C6" s="37" t="s">
        <v>34</v>
      </c>
      <c r="D6" s="293" t="s">
        <v>34</v>
      </c>
      <c r="E6" s="293" t="s">
        <v>34</v>
      </c>
      <c r="F6" s="227" t="s">
        <v>34</v>
      </c>
      <c r="G6" s="293" t="s">
        <v>231</v>
      </c>
      <c r="H6" s="295" t="s">
        <v>228</v>
      </c>
      <c r="I6" s="232" t="s">
        <v>227</v>
      </c>
      <c r="J6" s="232" t="s">
        <v>229</v>
      </c>
      <c r="K6" s="133" t="s">
        <v>326</v>
      </c>
    </row>
    <row r="7" spans="1:11" x14ac:dyDescent="0.2">
      <c r="A7" s="145"/>
      <c r="B7" s="145"/>
      <c r="C7" s="147"/>
      <c r="D7" s="138"/>
      <c r="E7" s="138"/>
      <c r="F7" s="138"/>
      <c r="G7" s="138"/>
      <c r="H7" s="138"/>
      <c r="I7" s="138"/>
      <c r="J7" s="138"/>
      <c r="K7" s="139"/>
    </row>
    <row r="8" spans="1:11" x14ac:dyDescent="0.2">
      <c r="A8" s="49">
        <v>5010</v>
      </c>
      <c r="B8" s="7" t="s">
        <v>35</v>
      </c>
      <c r="C8" s="44">
        <v>28691</v>
      </c>
      <c r="D8" s="42">
        <v>22503</v>
      </c>
      <c r="E8" s="42">
        <v>26797</v>
      </c>
      <c r="F8" s="42">
        <v>23739</v>
      </c>
      <c r="G8" s="42">
        <v>26500</v>
      </c>
      <c r="H8" s="42">
        <v>10887</v>
      </c>
      <c r="I8" s="42">
        <v>23000</v>
      </c>
      <c r="J8" s="42">
        <v>26000</v>
      </c>
      <c r="K8" s="35">
        <f t="shared" ref="K8:K37" si="0">(J8-G8)/G8</f>
        <v>-1.8867924528301886E-2</v>
      </c>
    </row>
    <row r="9" spans="1:11" x14ac:dyDescent="0.2">
      <c r="A9" s="49">
        <v>5020</v>
      </c>
      <c r="B9" s="7" t="s">
        <v>61</v>
      </c>
      <c r="C9" s="44"/>
      <c r="D9" s="42">
        <v>40096</v>
      </c>
      <c r="E9" s="42">
        <v>34337</v>
      </c>
      <c r="F9" s="42">
        <v>43471</v>
      </c>
      <c r="G9" s="42">
        <v>39000</v>
      </c>
      <c r="H9" s="42">
        <v>10669</v>
      </c>
      <c r="I9" s="42">
        <v>42000</v>
      </c>
      <c r="J9" s="42">
        <v>43000</v>
      </c>
      <c r="K9" s="35">
        <f t="shared" si="0"/>
        <v>0.10256410256410256</v>
      </c>
    </row>
    <row r="10" spans="1:11" x14ac:dyDescent="0.2">
      <c r="A10" s="49">
        <v>5030</v>
      </c>
      <c r="B10" s="7" t="s">
        <v>0</v>
      </c>
      <c r="C10" s="44">
        <v>30609</v>
      </c>
      <c r="D10" s="42">
        <v>53876</v>
      </c>
      <c r="E10" s="42">
        <v>54216</v>
      </c>
      <c r="F10" s="42">
        <v>53155</v>
      </c>
      <c r="G10" s="42">
        <v>53000</v>
      </c>
      <c r="H10" s="42">
        <v>20092</v>
      </c>
      <c r="I10" s="42">
        <v>52000</v>
      </c>
      <c r="J10" s="42">
        <v>55000</v>
      </c>
      <c r="K10" s="35">
        <f t="shared" si="0"/>
        <v>3.7735849056603772E-2</v>
      </c>
    </row>
    <row r="11" spans="1:11" x14ac:dyDescent="0.2">
      <c r="A11" s="49">
        <v>5040</v>
      </c>
      <c r="B11" s="7" t="s">
        <v>36</v>
      </c>
      <c r="C11" s="44">
        <v>18323</v>
      </c>
      <c r="D11" s="116">
        <v>29830</v>
      </c>
      <c r="E11" s="116">
        <v>32590</v>
      </c>
      <c r="F11" s="116">
        <v>29387</v>
      </c>
      <c r="G11" s="116">
        <v>32000</v>
      </c>
      <c r="H11" s="42">
        <v>15237</v>
      </c>
      <c r="I11" s="42">
        <v>32000</v>
      </c>
      <c r="J11" s="116">
        <v>33000</v>
      </c>
      <c r="K11" s="35">
        <f t="shared" si="0"/>
        <v>3.125E-2</v>
      </c>
    </row>
    <row r="12" spans="1:11" x14ac:dyDescent="0.2">
      <c r="A12" s="49">
        <v>5050</v>
      </c>
      <c r="B12" s="7" t="s">
        <v>37</v>
      </c>
      <c r="C12" s="44">
        <v>2038</v>
      </c>
      <c r="D12" s="42">
        <v>16402</v>
      </c>
      <c r="E12" s="42">
        <v>16084</v>
      </c>
      <c r="F12" s="42">
        <v>18414</v>
      </c>
      <c r="G12" s="42">
        <v>17000</v>
      </c>
      <c r="H12" s="42">
        <v>7456</v>
      </c>
      <c r="I12" s="42">
        <v>16000</v>
      </c>
      <c r="J12" s="42">
        <v>17000</v>
      </c>
      <c r="K12" s="35">
        <f t="shared" si="0"/>
        <v>0</v>
      </c>
    </row>
    <row r="13" spans="1:11" x14ac:dyDescent="0.2">
      <c r="A13" s="49">
        <v>5060</v>
      </c>
      <c r="B13" s="7" t="s">
        <v>1</v>
      </c>
      <c r="C13" s="44">
        <v>2100</v>
      </c>
      <c r="D13" s="42">
        <v>49998</v>
      </c>
      <c r="E13" s="42">
        <v>50656</v>
      </c>
      <c r="F13" s="42">
        <v>51901</v>
      </c>
      <c r="G13" s="42">
        <v>52500</v>
      </c>
      <c r="H13" s="42">
        <v>52213</v>
      </c>
      <c r="I13" s="42">
        <v>52213</v>
      </c>
      <c r="J13" s="42">
        <v>52750</v>
      </c>
      <c r="K13" s="35">
        <f t="shared" si="0"/>
        <v>4.7619047619047623E-3</v>
      </c>
    </row>
    <row r="14" spans="1:11" x14ac:dyDescent="0.2">
      <c r="A14" s="49">
        <v>5070</v>
      </c>
      <c r="B14" s="7" t="s">
        <v>3</v>
      </c>
      <c r="C14" s="44">
        <v>3623</v>
      </c>
      <c r="D14" s="42">
        <v>17926</v>
      </c>
      <c r="E14" s="42">
        <v>12090</v>
      </c>
      <c r="F14" s="42">
        <v>15883</v>
      </c>
      <c r="G14" s="42">
        <v>15000</v>
      </c>
      <c r="H14" s="42">
        <v>6082</v>
      </c>
      <c r="I14" s="42">
        <v>16000</v>
      </c>
      <c r="J14" s="42">
        <v>17000</v>
      </c>
      <c r="K14" s="35">
        <f t="shared" si="0"/>
        <v>0.13333333333333333</v>
      </c>
    </row>
    <row r="15" spans="1:11" hidden="1" x14ac:dyDescent="0.2">
      <c r="A15" s="49" t="s">
        <v>42</v>
      </c>
      <c r="B15" s="7" t="s">
        <v>43</v>
      </c>
      <c r="C15" s="44">
        <v>0</v>
      </c>
      <c r="D15" s="294"/>
      <c r="E15" s="294"/>
      <c r="F15" s="297"/>
      <c r="G15" s="294"/>
      <c r="H15" s="296"/>
      <c r="I15" s="297"/>
      <c r="J15" s="297"/>
      <c r="K15" s="35" t="e">
        <f t="shared" si="0"/>
        <v>#DIV/0!</v>
      </c>
    </row>
    <row r="16" spans="1:11" x14ac:dyDescent="0.2">
      <c r="A16" s="49">
        <v>5080</v>
      </c>
      <c r="B16" s="7" t="s">
        <v>2</v>
      </c>
      <c r="C16" s="44">
        <v>460</v>
      </c>
      <c r="D16" s="42">
        <v>11124</v>
      </c>
      <c r="E16" s="42">
        <v>12588</v>
      </c>
      <c r="F16" s="42">
        <v>13217</v>
      </c>
      <c r="G16" s="42">
        <v>13500</v>
      </c>
      <c r="H16" s="42">
        <v>7147</v>
      </c>
      <c r="I16" s="42">
        <v>14000</v>
      </c>
      <c r="J16" s="42">
        <v>15000</v>
      </c>
      <c r="K16" s="35">
        <f t="shared" si="0"/>
        <v>0.1111111111111111</v>
      </c>
    </row>
    <row r="17" spans="1:11" x14ac:dyDescent="0.2">
      <c r="A17" s="49">
        <v>5090</v>
      </c>
      <c r="B17" s="7" t="s">
        <v>60</v>
      </c>
      <c r="C17" s="44">
        <v>16796</v>
      </c>
      <c r="D17" s="42">
        <v>3899</v>
      </c>
      <c r="E17" s="42">
        <v>5816</v>
      </c>
      <c r="F17" s="42">
        <v>2066</v>
      </c>
      <c r="G17" s="42">
        <v>5000</v>
      </c>
      <c r="H17" s="42">
        <v>3678</v>
      </c>
      <c r="I17" s="42">
        <v>5000</v>
      </c>
      <c r="J17" s="42">
        <v>5000</v>
      </c>
      <c r="K17" s="35">
        <f t="shared" si="0"/>
        <v>0</v>
      </c>
    </row>
    <row r="18" spans="1:11" x14ac:dyDescent="0.2">
      <c r="A18" s="49">
        <v>5100</v>
      </c>
      <c r="B18" s="7" t="s">
        <v>5</v>
      </c>
      <c r="C18" s="44">
        <v>11799</v>
      </c>
      <c r="D18" s="42">
        <v>12330</v>
      </c>
      <c r="E18" s="42">
        <v>21137</v>
      </c>
      <c r="F18" s="42">
        <v>15002</v>
      </c>
      <c r="G18" s="42">
        <v>16000</v>
      </c>
      <c r="H18" s="42">
        <v>3932</v>
      </c>
      <c r="I18" s="42">
        <v>15000</v>
      </c>
      <c r="J18" s="42">
        <v>17000</v>
      </c>
      <c r="K18" s="35">
        <f t="shared" si="0"/>
        <v>6.25E-2</v>
      </c>
    </row>
    <row r="19" spans="1:11" x14ac:dyDescent="0.2">
      <c r="A19" s="49">
        <v>5110</v>
      </c>
      <c r="B19" s="7" t="s">
        <v>4</v>
      </c>
      <c r="C19" s="44">
        <v>39703</v>
      </c>
      <c r="D19" s="42">
        <v>23936</v>
      </c>
      <c r="E19" s="42">
        <v>26907</v>
      </c>
      <c r="F19" s="42">
        <v>25992</v>
      </c>
      <c r="G19" s="42">
        <v>21000</v>
      </c>
      <c r="H19" s="42">
        <v>12087</v>
      </c>
      <c r="I19" s="42">
        <v>27000</v>
      </c>
      <c r="J19" s="42">
        <v>28000</v>
      </c>
      <c r="K19" s="35">
        <f t="shared" si="0"/>
        <v>0.33333333333333331</v>
      </c>
    </row>
    <row r="20" spans="1:11" x14ac:dyDescent="0.2">
      <c r="A20" s="49">
        <v>5120</v>
      </c>
      <c r="B20" s="7" t="s">
        <v>6</v>
      </c>
      <c r="C20" s="44">
        <v>250</v>
      </c>
      <c r="D20" s="42">
        <v>2450</v>
      </c>
      <c r="E20" s="42">
        <v>4378</v>
      </c>
      <c r="F20" s="42">
        <v>6787</v>
      </c>
      <c r="G20" s="42">
        <v>6000</v>
      </c>
      <c r="H20" s="42">
        <v>3529</v>
      </c>
      <c r="I20" s="42">
        <v>6000</v>
      </c>
      <c r="J20" s="42">
        <v>6000</v>
      </c>
      <c r="K20" s="35">
        <f t="shared" si="0"/>
        <v>0</v>
      </c>
    </row>
    <row r="21" spans="1:11" x14ac:dyDescent="0.2">
      <c r="A21" s="49">
        <v>5230</v>
      </c>
      <c r="B21" s="7" t="s">
        <v>7</v>
      </c>
      <c r="C21" s="44">
        <v>778</v>
      </c>
      <c r="D21" s="42">
        <v>4883</v>
      </c>
      <c r="E21" s="42">
        <v>0</v>
      </c>
      <c r="F21" s="42">
        <v>1800</v>
      </c>
      <c r="G21" s="42">
        <v>3000</v>
      </c>
      <c r="H21" s="42">
        <v>410</v>
      </c>
      <c r="I21" s="42">
        <v>3000</v>
      </c>
      <c r="J21" s="42">
        <v>3000</v>
      </c>
      <c r="K21" s="35">
        <f t="shared" si="0"/>
        <v>0</v>
      </c>
    </row>
    <row r="22" spans="1:11" x14ac:dyDescent="0.2">
      <c r="A22" s="49">
        <v>5140</v>
      </c>
      <c r="B22" s="7" t="s">
        <v>8</v>
      </c>
      <c r="C22" s="44">
        <v>8891</v>
      </c>
      <c r="D22" s="42">
        <v>48820</v>
      </c>
      <c r="E22" s="42">
        <v>41614</v>
      </c>
      <c r="F22" s="42">
        <v>36565</v>
      </c>
      <c r="G22" s="42">
        <v>48000</v>
      </c>
      <c r="H22" s="42">
        <v>17595</v>
      </c>
      <c r="I22" s="42">
        <v>38000</v>
      </c>
      <c r="J22" s="42">
        <v>41000</v>
      </c>
      <c r="K22" s="35">
        <f t="shared" si="0"/>
        <v>-0.14583333333333334</v>
      </c>
    </row>
    <row r="23" spans="1:11" x14ac:dyDescent="0.2">
      <c r="A23" s="49">
        <v>5150</v>
      </c>
      <c r="B23" s="7" t="s">
        <v>9</v>
      </c>
      <c r="C23" s="44">
        <v>11190</v>
      </c>
      <c r="D23" s="42">
        <v>16716</v>
      </c>
      <c r="E23" s="42">
        <v>21289</v>
      </c>
      <c r="F23" s="42">
        <v>21637</v>
      </c>
      <c r="G23" s="42">
        <v>19000</v>
      </c>
      <c r="H23" s="42">
        <v>7667</v>
      </c>
      <c r="I23" s="42">
        <v>20000</v>
      </c>
      <c r="J23" s="42">
        <v>22000</v>
      </c>
      <c r="K23" s="35">
        <f t="shared" si="0"/>
        <v>0.15789473684210525</v>
      </c>
    </row>
    <row r="24" spans="1:11" x14ac:dyDescent="0.2">
      <c r="A24" s="49">
        <v>5160</v>
      </c>
      <c r="B24" s="7" t="s">
        <v>10</v>
      </c>
      <c r="C24" s="44">
        <v>6478</v>
      </c>
      <c r="D24" s="42">
        <v>11079</v>
      </c>
      <c r="E24" s="42">
        <v>12174</v>
      </c>
      <c r="F24" s="42">
        <v>12132</v>
      </c>
      <c r="G24" s="42">
        <v>10000</v>
      </c>
      <c r="H24" s="42">
        <v>7443</v>
      </c>
      <c r="I24" s="42">
        <v>10000</v>
      </c>
      <c r="J24" s="42">
        <v>10000</v>
      </c>
      <c r="K24" s="35">
        <f t="shared" si="0"/>
        <v>0</v>
      </c>
    </row>
    <row r="25" spans="1:11" x14ac:dyDescent="0.2">
      <c r="A25" s="49">
        <v>5170</v>
      </c>
      <c r="B25" s="7" t="s">
        <v>11</v>
      </c>
      <c r="C25" s="44">
        <v>12090</v>
      </c>
      <c r="D25" s="42">
        <v>18593</v>
      </c>
      <c r="E25" s="42">
        <v>13685</v>
      </c>
      <c r="F25" s="42">
        <v>16681</v>
      </c>
      <c r="G25" s="42">
        <v>15000</v>
      </c>
      <c r="H25" s="42">
        <v>6290</v>
      </c>
      <c r="I25" s="42">
        <v>17000</v>
      </c>
      <c r="J25" s="42">
        <v>17000</v>
      </c>
      <c r="K25" s="35">
        <f t="shared" si="0"/>
        <v>0.13333333333333333</v>
      </c>
    </row>
    <row r="26" spans="1:11" x14ac:dyDescent="0.2">
      <c r="A26" s="49">
        <v>5180</v>
      </c>
      <c r="B26" s="7" t="s">
        <v>38</v>
      </c>
      <c r="C26" s="44">
        <v>1563</v>
      </c>
      <c r="D26" s="42">
        <v>2423</v>
      </c>
      <c r="E26" s="42">
        <v>814</v>
      </c>
      <c r="F26" s="42">
        <v>1579</v>
      </c>
      <c r="G26" s="42">
        <v>1500</v>
      </c>
      <c r="H26" s="42">
        <v>1291</v>
      </c>
      <c r="I26" s="42">
        <v>1500</v>
      </c>
      <c r="J26" s="42">
        <v>1500</v>
      </c>
      <c r="K26" s="35">
        <f t="shared" si="0"/>
        <v>0</v>
      </c>
    </row>
    <row r="27" spans="1:11" x14ac:dyDescent="0.2">
      <c r="A27" s="49">
        <v>5190</v>
      </c>
      <c r="B27" s="7" t="s">
        <v>55</v>
      </c>
      <c r="C27" s="44">
        <v>13617</v>
      </c>
      <c r="D27" s="42">
        <v>1547</v>
      </c>
      <c r="E27" s="42">
        <v>3393</v>
      </c>
      <c r="F27" s="42">
        <v>2990</v>
      </c>
      <c r="G27" s="42">
        <v>5000</v>
      </c>
      <c r="H27" s="42">
        <v>499</v>
      </c>
      <c r="I27" s="42">
        <v>3500</v>
      </c>
      <c r="J27" s="42">
        <v>5000</v>
      </c>
      <c r="K27" s="35">
        <f t="shared" si="0"/>
        <v>0</v>
      </c>
    </row>
    <row r="28" spans="1:11" x14ac:dyDescent="0.2">
      <c r="A28" s="49">
        <v>5195</v>
      </c>
      <c r="B28" s="7" t="s">
        <v>12</v>
      </c>
      <c r="C28" s="44">
        <v>5671</v>
      </c>
      <c r="D28" s="42">
        <v>9965</v>
      </c>
      <c r="E28" s="42">
        <v>11315</v>
      </c>
      <c r="F28" s="42">
        <v>11415</v>
      </c>
      <c r="G28" s="42">
        <v>12000</v>
      </c>
      <c r="H28" s="42">
        <v>10475</v>
      </c>
      <c r="I28" s="42">
        <v>11500</v>
      </c>
      <c r="J28" s="42">
        <v>12000</v>
      </c>
      <c r="K28" s="35">
        <f t="shared" si="0"/>
        <v>0</v>
      </c>
    </row>
    <row r="29" spans="1:11" x14ac:dyDescent="0.2">
      <c r="A29" s="49">
        <v>5198</v>
      </c>
      <c r="B29" s="7" t="s">
        <v>13</v>
      </c>
      <c r="C29" s="44">
        <v>49567</v>
      </c>
      <c r="D29" s="42">
        <v>6606</v>
      </c>
      <c r="E29" s="42">
        <v>4485</v>
      </c>
      <c r="F29" s="42">
        <v>7608</v>
      </c>
      <c r="G29" s="42">
        <v>6000</v>
      </c>
      <c r="H29" s="42">
        <v>7192</v>
      </c>
      <c r="I29" s="42">
        <v>10000</v>
      </c>
      <c r="J29" s="42">
        <v>8000</v>
      </c>
      <c r="K29" s="35">
        <f t="shared" si="0"/>
        <v>0.33333333333333331</v>
      </c>
    </row>
    <row r="30" spans="1:11" s="33" customFormat="1" x14ac:dyDescent="0.2">
      <c r="A30" s="36">
        <v>5185</v>
      </c>
      <c r="B30" s="33" t="s">
        <v>54</v>
      </c>
      <c r="C30" s="38"/>
      <c r="D30" s="54">
        <v>4163</v>
      </c>
      <c r="E30" s="54">
        <v>4866</v>
      </c>
      <c r="F30" s="54">
        <v>2394</v>
      </c>
      <c r="G30" s="54">
        <v>5000</v>
      </c>
      <c r="H30" s="54">
        <v>0</v>
      </c>
      <c r="I30" s="54">
        <v>0</v>
      </c>
      <c r="J30" s="54">
        <v>4000</v>
      </c>
      <c r="K30" s="35">
        <f t="shared" si="0"/>
        <v>-0.2</v>
      </c>
    </row>
    <row r="31" spans="1:11" hidden="1" x14ac:dyDescent="0.2">
      <c r="A31" s="25"/>
      <c r="C31" s="44"/>
      <c r="D31" s="294"/>
      <c r="E31" s="294"/>
      <c r="F31" s="297"/>
      <c r="G31" s="294"/>
      <c r="H31" s="296"/>
      <c r="I31" s="297"/>
      <c r="J31" s="297"/>
      <c r="K31" s="35" t="e">
        <f t="shared" si="0"/>
        <v>#DIV/0!</v>
      </c>
    </row>
    <row r="32" spans="1:11" s="65" customFormat="1" hidden="1" x14ac:dyDescent="0.2">
      <c r="A32" s="66">
        <v>530</v>
      </c>
      <c r="B32" s="65" t="s">
        <v>41</v>
      </c>
      <c r="C32" s="53">
        <v>8231</v>
      </c>
      <c r="D32" s="66"/>
      <c r="E32" s="66"/>
      <c r="F32" s="298"/>
      <c r="G32" s="66"/>
      <c r="H32" s="66"/>
      <c r="I32" s="298"/>
      <c r="J32" s="298"/>
      <c r="K32" s="35" t="e">
        <f t="shared" si="0"/>
        <v>#DIV/0!</v>
      </c>
    </row>
    <row r="33" spans="1:11" ht="12" hidden="1" customHeight="1" x14ac:dyDescent="0.2">
      <c r="A33" s="25">
        <v>531</v>
      </c>
      <c r="C33" s="44"/>
      <c r="D33" s="294"/>
      <c r="E33" s="294"/>
      <c r="F33" s="297"/>
      <c r="G33" s="294"/>
      <c r="H33" s="296"/>
      <c r="I33" s="297"/>
      <c r="J33" s="297"/>
      <c r="K33" s="35" t="e">
        <f t="shared" si="0"/>
        <v>#DIV/0!</v>
      </c>
    </row>
    <row r="34" spans="1:11" hidden="1" x14ac:dyDescent="0.2">
      <c r="A34" s="25"/>
      <c r="C34" s="67"/>
      <c r="D34" s="294"/>
      <c r="E34" s="294"/>
      <c r="F34" s="297"/>
      <c r="G34" s="294"/>
      <c r="H34" s="296"/>
      <c r="I34" s="297"/>
      <c r="J34" s="297"/>
      <c r="K34" s="35" t="e">
        <f t="shared" si="0"/>
        <v>#DIV/0!</v>
      </c>
    </row>
    <row r="35" spans="1:11" x14ac:dyDescent="0.2">
      <c r="A35" s="49">
        <v>5522</v>
      </c>
      <c r="B35" s="7" t="s">
        <v>41</v>
      </c>
      <c r="C35" s="67"/>
      <c r="D35" s="54">
        <v>112310</v>
      </c>
      <c r="E35" s="54">
        <v>105611</v>
      </c>
      <c r="F35" s="54">
        <v>103349</v>
      </c>
      <c r="G35" s="54">
        <v>105000</v>
      </c>
      <c r="H35" s="54">
        <v>29914</v>
      </c>
      <c r="I35" s="54">
        <v>95000</v>
      </c>
      <c r="J35" s="54">
        <v>105000</v>
      </c>
      <c r="K35" s="35">
        <f t="shared" si="0"/>
        <v>0</v>
      </c>
    </row>
    <row r="36" spans="1:11" x14ac:dyDescent="0.2">
      <c r="A36" s="49">
        <v>5370</v>
      </c>
      <c r="B36" s="7" t="s">
        <v>182</v>
      </c>
      <c r="C36" s="42">
        <v>0</v>
      </c>
      <c r="D36" s="54">
        <v>761</v>
      </c>
      <c r="E36" s="54">
        <v>192</v>
      </c>
      <c r="F36" s="54">
        <v>1064</v>
      </c>
      <c r="G36" s="54">
        <v>2500</v>
      </c>
      <c r="H36" s="42">
        <v>972</v>
      </c>
      <c r="I36" s="42">
        <v>2000</v>
      </c>
      <c r="J36" s="54">
        <v>2500</v>
      </c>
      <c r="K36" s="35">
        <f t="shared" si="0"/>
        <v>0</v>
      </c>
    </row>
    <row r="37" spans="1:11" x14ac:dyDescent="0.2">
      <c r="A37" s="49">
        <v>5340</v>
      </c>
      <c r="B37" s="7" t="s">
        <v>148</v>
      </c>
      <c r="C37" s="67"/>
      <c r="D37" s="54">
        <v>6542</v>
      </c>
      <c r="E37" s="54">
        <v>11024</v>
      </c>
      <c r="F37" s="54">
        <v>11471</v>
      </c>
      <c r="G37" s="54">
        <v>10000</v>
      </c>
      <c r="H37" s="54">
        <v>8315</v>
      </c>
      <c r="I37" s="54">
        <v>12000</v>
      </c>
      <c r="J37" s="54">
        <v>12000</v>
      </c>
      <c r="K37" s="35">
        <f t="shared" si="0"/>
        <v>0.2</v>
      </c>
    </row>
    <row r="38" spans="1:11" x14ac:dyDescent="0.2">
      <c r="A38" s="49">
        <v>5425</v>
      </c>
      <c r="B38" s="7" t="s">
        <v>177</v>
      </c>
      <c r="C38" s="67"/>
      <c r="D38" s="54">
        <v>2073</v>
      </c>
      <c r="E38" s="54">
        <v>2589</v>
      </c>
      <c r="F38" s="54">
        <v>1688</v>
      </c>
      <c r="G38" s="54">
        <v>2000</v>
      </c>
      <c r="H38" s="54">
        <v>1087</v>
      </c>
      <c r="I38" s="54">
        <v>2100</v>
      </c>
      <c r="J38" s="54">
        <v>2500</v>
      </c>
      <c r="K38" s="35">
        <f t="shared" ref="K38" si="1">(J38-G38)/G38</f>
        <v>0.25</v>
      </c>
    </row>
    <row r="39" spans="1:11" x14ac:dyDescent="0.2">
      <c r="A39" s="49">
        <v>5425</v>
      </c>
      <c r="B39" s="7" t="s">
        <v>278</v>
      </c>
      <c r="C39" s="67"/>
      <c r="D39" s="54">
        <v>0</v>
      </c>
      <c r="E39" s="54">
        <v>6000</v>
      </c>
      <c r="F39" s="54">
        <v>0</v>
      </c>
      <c r="G39" s="54">
        <v>0</v>
      </c>
      <c r="H39" s="54">
        <v>0</v>
      </c>
      <c r="I39" s="54">
        <v>0</v>
      </c>
      <c r="J39" s="54">
        <v>0</v>
      </c>
    </row>
    <row r="40" spans="1:11" x14ac:dyDescent="0.2">
      <c r="D40" s="64"/>
      <c r="E40" s="64"/>
      <c r="F40" s="64"/>
      <c r="G40" s="64"/>
      <c r="H40" s="64"/>
      <c r="I40" s="64"/>
      <c r="J40" s="64"/>
      <c r="K40" s="64"/>
    </row>
    <row r="41" spans="1:11" s="26" customFormat="1" x14ac:dyDescent="0.2">
      <c r="A41" s="49"/>
      <c r="B41" s="26" t="s">
        <v>113</v>
      </c>
      <c r="C41" s="45">
        <v>272468</v>
      </c>
      <c r="D41" s="51">
        <f t="shared" ref="D41:J41" si="2">SUM(D8:D39)</f>
        <v>530851</v>
      </c>
      <c r="E41" s="51">
        <f t="shared" si="2"/>
        <v>536647</v>
      </c>
      <c r="F41" s="51">
        <f t="shared" si="2"/>
        <v>531387</v>
      </c>
      <c r="G41" s="51">
        <f t="shared" si="2"/>
        <v>540500</v>
      </c>
      <c r="H41" s="51">
        <f t="shared" si="2"/>
        <v>252159</v>
      </c>
      <c r="I41" s="51">
        <f t="shared" si="2"/>
        <v>525813</v>
      </c>
      <c r="J41" s="51">
        <f t="shared" si="2"/>
        <v>560250</v>
      </c>
      <c r="K41" s="133">
        <f>(J41-G41)/G41</f>
        <v>3.654024051803885E-2</v>
      </c>
    </row>
    <row r="42" spans="1:11" x14ac:dyDescent="0.2">
      <c r="A42" s="25"/>
      <c r="C42" s="44"/>
      <c r="D42" s="228"/>
      <c r="E42" s="228"/>
      <c r="F42" s="228"/>
      <c r="G42" s="228"/>
      <c r="H42" s="49"/>
      <c r="I42" s="49"/>
      <c r="J42" s="49"/>
    </row>
    <row r="43" spans="1:11" x14ac:dyDescent="0.2">
      <c r="A43" s="25"/>
      <c r="B43" s="68"/>
      <c r="C43" s="44"/>
      <c r="D43" s="228"/>
      <c r="E43" s="228"/>
      <c r="F43" s="228"/>
      <c r="G43" s="228"/>
      <c r="H43" s="296"/>
      <c r="I43" s="233"/>
      <c r="J43" s="233"/>
    </row>
    <row r="44" spans="1:11" x14ac:dyDescent="0.2">
      <c r="A44" s="25"/>
      <c r="C44" s="44"/>
      <c r="D44" s="228"/>
      <c r="E44" s="228"/>
      <c r="F44" s="228"/>
      <c r="G44" s="228"/>
      <c r="H44" s="296"/>
      <c r="I44" s="233"/>
      <c r="J44" s="233"/>
    </row>
    <row r="45" spans="1:11" s="26" customFormat="1" x14ac:dyDescent="0.2">
      <c r="C45" s="45"/>
      <c r="D45" s="49"/>
      <c r="E45" s="49"/>
      <c r="F45" s="49"/>
      <c r="G45" s="49"/>
      <c r="H45" s="49"/>
      <c r="I45" s="49"/>
      <c r="J45" s="49"/>
      <c r="K45" s="133"/>
    </row>
    <row r="46" spans="1:11" x14ac:dyDescent="0.2">
      <c r="C46" s="44"/>
      <c r="D46" s="228"/>
      <c r="E46" s="228"/>
      <c r="F46" s="228"/>
      <c r="G46" s="228"/>
      <c r="H46" s="296"/>
      <c r="I46" s="233"/>
      <c r="J46" s="233"/>
    </row>
  </sheetData>
  <phoneticPr fontId="2" type="noConversion"/>
  <pageMargins left="0.75" right="0.75" top="1" bottom="1" header="0.5" footer="0.5"/>
  <pageSetup scale="82" firstPageNumber="14" orientation="landscape" useFirstPageNumber="1" r:id="rId1"/>
  <headerFooter alignWithMargins="0">
    <oddFooter>&amp;C15</oddFooter>
  </headerFooter>
  <rowBreaks count="1" manualBreakCount="1">
    <brk id="46" max="16383" man="1"/>
  </rowBreaks>
  <colBreaks count="1" manualBreakCount="1">
    <brk id="1"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32"/>
  <sheetViews>
    <sheetView zoomScaleNormal="100" workbookViewId="0">
      <selection activeCell="I21" sqref="I21"/>
    </sheetView>
  </sheetViews>
  <sheetFormatPr defaultColWidth="9.140625" defaultRowHeight="12.75" x14ac:dyDescent="0.2"/>
  <cols>
    <col min="1" max="1" width="9.140625" style="72"/>
    <col min="2" max="2" width="26.28515625" style="72" customWidth="1"/>
    <col min="3" max="3" width="14.7109375" style="74" customWidth="1"/>
    <col min="4" max="9" width="14.7109375" style="72" customWidth="1"/>
    <col min="10" max="10" width="14.7109375" style="140" customWidth="1"/>
    <col min="11" max="16384" width="9.140625" style="72"/>
  </cols>
  <sheetData>
    <row r="1" spans="1:10" ht="21" x14ac:dyDescent="0.35">
      <c r="A1" s="69" t="s">
        <v>189</v>
      </c>
      <c r="B1" s="158"/>
      <c r="C1" s="70"/>
      <c r="D1" s="70"/>
      <c r="G1" s="70"/>
      <c r="H1" s="70"/>
      <c r="J1" s="71" t="str">
        <f>Summary!$J$1</f>
        <v>MADACC 2021 Budget</v>
      </c>
    </row>
    <row r="2" spans="1:10" ht="21" x14ac:dyDescent="0.35">
      <c r="A2" s="73" t="s">
        <v>190</v>
      </c>
    </row>
    <row r="3" spans="1:10" ht="13.9" customHeight="1" x14ac:dyDescent="0.35">
      <c r="A3" s="73"/>
    </row>
    <row r="6" spans="1:10" x14ac:dyDescent="0.2">
      <c r="A6" s="75" t="s">
        <v>32</v>
      </c>
      <c r="B6" s="75"/>
      <c r="C6" s="49">
        <v>2017</v>
      </c>
      <c r="D6" s="49">
        <v>2018</v>
      </c>
      <c r="E6" s="49">
        <v>2019</v>
      </c>
      <c r="F6" s="49">
        <v>2020</v>
      </c>
      <c r="G6" s="49">
        <v>2020</v>
      </c>
      <c r="H6" s="49">
        <v>2020</v>
      </c>
      <c r="I6" s="49">
        <v>2021</v>
      </c>
      <c r="J6" s="133" t="s">
        <v>226</v>
      </c>
    </row>
    <row r="7" spans="1:10" ht="13.5" thickBot="1" x14ac:dyDescent="0.25">
      <c r="A7" s="75" t="s">
        <v>33</v>
      </c>
      <c r="B7" s="75" t="s">
        <v>14</v>
      </c>
      <c r="C7" s="293" t="s">
        <v>34</v>
      </c>
      <c r="D7" s="293" t="s">
        <v>34</v>
      </c>
      <c r="E7" s="295" t="s">
        <v>34</v>
      </c>
      <c r="F7" s="293" t="s">
        <v>231</v>
      </c>
      <c r="G7" s="295" t="s">
        <v>228</v>
      </c>
      <c r="H7" s="295" t="s">
        <v>227</v>
      </c>
      <c r="I7" s="295" t="s">
        <v>229</v>
      </c>
      <c r="J7" s="133" t="s">
        <v>326</v>
      </c>
    </row>
    <row r="8" spans="1:10" x14ac:dyDescent="0.2">
      <c r="A8" s="150"/>
      <c r="B8" s="150"/>
      <c r="C8" s="151"/>
      <c r="D8" s="151"/>
      <c r="E8" s="151"/>
      <c r="F8" s="151"/>
      <c r="G8" s="151"/>
      <c r="H8" s="151"/>
      <c r="I8" s="151"/>
      <c r="J8" s="143"/>
    </row>
    <row r="9" spans="1:10" x14ac:dyDescent="0.2">
      <c r="A9" s="75"/>
      <c r="B9" s="75" t="s">
        <v>191</v>
      </c>
      <c r="C9" s="78"/>
      <c r="D9" s="78"/>
      <c r="E9" s="78"/>
      <c r="F9" s="78"/>
      <c r="G9" s="78"/>
      <c r="H9" s="78"/>
      <c r="I9" s="78"/>
    </row>
    <row r="10" spans="1:10" x14ac:dyDescent="0.2">
      <c r="A10" s="76">
        <v>528</v>
      </c>
      <c r="B10" s="72" t="s">
        <v>103</v>
      </c>
      <c r="C10" s="79">
        <v>2800</v>
      </c>
      <c r="D10" s="79">
        <v>3875</v>
      </c>
      <c r="E10" s="79">
        <v>4445</v>
      </c>
      <c r="F10" s="79">
        <v>3500</v>
      </c>
      <c r="G10" s="79">
        <v>1565</v>
      </c>
      <c r="H10" s="79">
        <v>4000</v>
      </c>
      <c r="I10" s="79">
        <v>4500</v>
      </c>
      <c r="J10" s="141">
        <f>(I10-F10)/F10</f>
        <v>0.2857142857142857</v>
      </c>
    </row>
    <row r="11" spans="1:10" x14ac:dyDescent="0.2">
      <c r="A11" s="75"/>
      <c r="B11" s="75"/>
      <c r="C11" s="78"/>
      <c r="D11" s="78"/>
      <c r="E11" s="78"/>
      <c r="F11" s="78"/>
      <c r="G11" s="78"/>
      <c r="H11" s="78"/>
      <c r="I11" s="78"/>
    </row>
    <row r="12" spans="1:10" x14ac:dyDescent="0.2">
      <c r="B12" s="80" t="s">
        <v>97</v>
      </c>
      <c r="C12" s="81"/>
      <c r="D12" s="81"/>
      <c r="E12" s="81"/>
      <c r="F12" s="81"/>
      <c r="G12" s="81"/>
      <c r="H12" s="81"/>
      <c r="I12" s="81"/>
    </row>
    <row r="13" spans="1:10" x14ac:dyDescent="0.2">
      <c r="A13" s="76">
        <v>701</v>
      </c>
      <c r="B13" s="72" t="s">
        <v>23</v>
      </c>
      <c r="C13" s="82">
        <v>7343</v>
      </c>
      <c r="D13" s="82">
        <v>2665</v>
      </c>
      <c r="E13" s="82">
        <v>3790</v>
      </c>
      <c r="F13" s="82">
        <v>4000</v>
      </c>
      <c r="G13" s="82">
        <v>834</v>
      </c>
      <c r="H13" s="82">
        <v>3000</v>
      </c>
      <c r="I13" s="82">
        <v>4000</v>
      </c>
      <c r="J13" s="140">
        <f>(I13-F13)/F13</f>
        <v>0</v>
      </c>
    </row>
    <row r="14" spans="1:10" x14ac:dyDescent="0.2">
      <c r="A14" s="76">
        <v>702</v>
      </c>
      <c r="B14" s="72" t="s">
        <v>24</v>
      </c>
      <c r="C14" s="83">
        <v>46977</v>
      </c>
      <c r="D14" s="83">
        <v>47792</v>
      </c>
      <c r="E14" s="83">
        <v>63085</v>
      </c>
      <c r="F14" s="83">
        <v>65000</v>
      </c>
      <c r="G14" s="83">
        <v>19097</v>
      </c>
      <c r="H14" s="83">
        <v>60000</v>
      </c>
      <c r="I14" s="83">
        <v>65000</v>
      </c>
      <c r="J14" s="140">
        <f t="shared" ref="J14:J23" si="0">(I14-F14)/F14</f>
        <v>0</v>
      </c>
    </row>
    <row r="15" spans="1:10" x14ac:dyDescent="0.2">
      <c r="A15" s="76">
        <v>524</v>
      </c>
      <c r="B15" s="72" t="s">
        <v>151</v>
      </c>
      <c r="C15" s="83">
        <v>23221</v>
      </c>
      <c r="D15" s="83">
        <v>19252</v>
      </c>
      <c r="E15" s="83">
        <v>22960</v>
      </c>
      <c r="F15" s="83">
        <v>23000</v>
      </c>
      <c r="G15" s="83">
        <v>5250</v>
      </c>
      <c r="H15" s="83">
        <v>20000</v>
      </c>
      <c r="I15" s="83">
        <v>23000</v>
      </c>
      <c r="J15" s="140">
        <f t="shared" si="0"/>
        <v>0</v>
      </c>
    </row>
    <row r="16" spans="1:10" x14ac:dyDescent="0.2">
      <c r="A16" s="76">
        <v>523</v>
      </c>
      <c r="B16" s="72" t="s">
        <v>153</v>
      </c>
      <c r="C16" s="83">
        <v>243</v>
      </c>
      <c r="D16" s="83">
        <v>364</v>
      </c>
      <c r="E16" s="83">
        <v>273</v>
      </c>
      <c r="F16" s="83">
        <v>350</v>
      </c>
      <c r="G16" s="83">
        <v>40</v>
      </c>
      <c r="H16" s="83">
        <v>250</v>
      </c>
      <c r="I16" s="83">
        <v>350</v>
      </c>
      <c r="J16" s="140">
        <f t="shared" si="0"/>
        <v>0</v>
      </c>
    </row>
    <row r="17" spans="1:10" x14ac:dyDescent="0.2">
      <c r="A17" s="76">
        <v>536</v>
      </c>
      <c r="B17" s="72" t="s">
        <v>154</v>
      </c>
      <c r="C17" s="83">
        <v>1235</v>
      </c>
      <c r="D17" s="83">
        <v>462</v>
      </c>
      <c r="E17" s="83">
        <v>752</v>
      </c>
      <c r="F17" s="83">
        <v>1500</v>
      </c>
      <c r="G17" s="83">
        <v>471</v>
      </c>
      <c r="H17" s="83">
        <v>1000</v>
      </c>
      <c r="I17" s="83">
        <v>1500</v>
      </c>
      <c r="J17" s="140">
        <f t="shared" si="0"/>
        <v>0</v>
      </c>
    </row>
    <row r="18" spans="1:10" x14ac:dyDescent="0.2">
      <c r="A18" s="76">
        <v>703</v>
      </c>
      <c r="B18" s="72" t="s">
        <v>25</v>
      </c>
      <c r="C18" s="83">
        <v>35708</v>
      </c>
      <c r="D18" s="83">
        <v>57680</v>
      </c>
      <c r="E18" s="83">
        <v>51102</v>
      </c>
      <c r="F18" s="83">
        <v>38000</v>
      </c>
      <c r="G18" s="83">
        <v>19196</v>
      </c>
      <c r="H18" s="83">
        <v>48000</v>
      </c>
      <c r="I18" s="83">
        <v>50000</v>
      </c>
      <c r="J18" s="140">
        <f t="shared" si="0"/>
        <v>0.31578947368421051</v>
      </c>
    </row>
    <row r="19" spans="1:10" x14ac:dyDescent="0.2">
      <c r="A19" s="76">
        <v>704</v>
      </c>
      <c r="B19" s="72" t="s">
        <v>26</v>
      </c>
      <c r="C19" s="83">
        <v>10079</v>
      </c>
      <c r="D19" s="83">
        <v>8825</v>
      </c>
      <c r="E19" s="83">
        <v>11485</v>
      </c>
      <c r="F19" s="83">
        <v>10000</v>
      </c>
      <c r="G19" s="83">
        <v>4874</v>
      </c>
      <c r="H19" s="83">
        <v>11000</v>
      </c>
      <c r="I19" s="83">
        <v>11000</v>
      </c>
      <c r="J19" s="140">
        <f t="shared" si="0"/>
        <v>0.1</v>
      </c>
    </row>
    <row r="20" spans="1:10" s="85" customFormat="1" x14ac:dyDescent="0.2">
      <c r="A20" s="76">
        <v>707</v>
      </c>
      <c r="B20" s="72" t="s">
        <v>57</v>
      </c>
      <c r="C20" s="83">
        <v>2582</v>
      </c>
      <c r="D20" s="83">
        <v>2101</v>
      </c>
      <c r="E20" s="83">
        <v>18744</v>
      </c>
      <c r="F20" s="83">
        <v>2750</v>
      </c>
      <c r="G20" s="83">
        <v>912</v>
      </c>
      <c r="H20" s="83">
        <v>2500</v>
      </c>
      <c r="I20" s="83">
        <v>2500</v>
      </c>
      <c r="J20" s="140">
        <f t="shared" si="0"/>
        <v>-9.0909090909090912E-2</v>
      </c>
    </row>
    <row r="21" spans="1:10" x14ac:dyDescent="0.2">
      <c r="A21" s="76">
        <v>708</v>
      </c>
      <c r="B21" s="72" t="s">
        <v>62</v>
      </c>
      <c r="C21" s="83">
        <v>67978</v>
      </c>
      <c r="D21" s="83">
        <v>70760</v>
      </c>
      <c r="E21" s="83">
        <v>63697</v>
      </c>
      <c r="F21" s="83">
        <v>74000</v>
      </c>
      <c r="G21" s="83">
        <v>25150</v>
      </c>
      <c r="H21" s="83">
        <v>70000</v>
      </c>
      <c r="I21" s="83">
        <v>72000</v>
      </c>
      <c r="J21" s="140">
        <f t="shared" si="0"/>
        <v>-2.7027027027027029E-2</v>
      </c>
    </row>
    <row r="22" spans="1:10" s="85" customFormat="1" x14ac:dyDescent="0.2">
      <c r="A22" s="76">
        <v>805</v>
      </c>
      <c r="B22" s="72" t="s">
        <v>49</v>
      </c>
      <c r="C22" s="109">
        <v>384</v>
      </c>
      <c r="D22" s="109">
        <v>-510</v>
      </c>
      <c r="E22" s="109">
        <v>-161</v>
      </c>
      <c r="F22" s="83">
        <v>500</v>
      </c>
      <c r="G22" s="109">
        <v>-509</v>
      </c>
      <c r="H22" s="109">
        <v>500</v>
      </c>
      <c r="I22" s="83">
        <v>500</v>
      </c>
      <c r="J22" s="140">
        <f t="shared" si="0"/>
        <v>0</v>
      </c>
    </row>
    <row r="23" spans="1:10" s="85" customFormat="1" x14ac:dyDescent="0.2">
      <c r="A23" s="76">
        <v>799</v>
      </c>
      <c r="B23" s="72" t="s">
        <v>51</v>
      </c>
      <c r="C23" s="83">
        <v>0</v>
      </c>
      <c r="D23" s="83">
        <v>0</v>
      </c>
      <c r="E23" s="83">
        <v>0</v>
      </c>
      <c r="F23" s="83">
        <v>5000</v>
      </c>
      <c r="G23" s="83">
        <v>0</v>
      </c>
      <c r="H23" s="83">
        <v>0</v>
      </c>
      <c r="I23" s="83">
        <v>5000</v>
      </c>
      <c r="J23" s="140">
        <f t="shared" si="0"/>
        <v>0</v>
      </c>
    </row>
    <row r="24" spans="1:10" s="85" customFormat="1" hidden="1" x14ac:dyDescent="0.2">
      <c r="A24" s="77"/>
      <c r="B24" s="86"/>
      <c r="C24" s="84"/>
      <c r="D24" s="84"/>
      <c r="E24" s="84"/>
      <c r="F24" s="84"/>
      <c r="G24" s="84"/>
      <c r="H24" s="84"/>
      <c r="I24" s="84"/>
      <c r="J24" s="141" t="e">
        <f>(I24-E24)/E24</f>
        <v>#DIV/0!</v>
      </c>
    </row>
    <row r="25" spans="1:10" s="85" customFormat="1" x14ac:dyDescent="0.2">
      <c r="A25" s="77"/>
      <c r="B25" s="86"/>
      <c r="C25" s="87"/>
      <c r="D25" s="87"/>
      <c r="E25" s="87"/>
      <c r="F25" s="87"/>
      <c r="G25" s="87"/>
      <c r="H25" s="87"/>
      <c r="I25" s="87"/>
      <c r="J25" s="87"/>
    </row>
    <row r="26" spans="1:10" s="80" customFormat="1" x14ac:dyDescent="0.2">
      <c r="A26" s="76"/>
      <c r="B26" s="80" t="s">
        <v>139</v>
      </c>
      <c r="C26" s="88">
        <f t="shared" ref="C26" si="1">SUM(C13:C23)</f>
        <v>195750</v>
      </c>
      <c r="D26" s="88">
        <f t="shared" ref="D26" si="2">SUM(D13:D23)</f>
        <v>209391</v>
      </c>
      <c r="E26" s="88">
        <f t="shared" ref="E26:I26" si="3">SUM(E13:E23)</f>
        <v>235727</v>
      </c>
      <c r="F26" s="88">
        <f t="shared" ref="F26" si="4">SUM(F13:F23)</f>
        <v>224100</v>
      </c>
      <c r="G26" s="88">
        <f t="shared" si="3"/>
        <v>75315</v>
      </c>
      <c r="H26" s="88">
        <f t="shared" si="3"/>
        <v>216250</v>
      </c>
      <c r="I26" s="88">
        <f t="shared" si="3"/>
        <v>234850</v>
      </c>
      <c r="J26" s="141">
        <f>(I26-F26)/F26</f>
        <v>4.7969656403391341E-2</v>
      </c>
    </row>
    <row r="27" spans="1:10" x14ac:dyDescent="0.2">
      <c r="A27" s="77"/>
      <c r="B27" s="89"/>
      <c r="C27" s="90"/>
    </row>
    <row r="28" spans="1:10" hidden="1" x14ac:dyDescent="0.2">
      <c r="A28" s="77" t="s">
        <v>48</v>
      </c>
      <c r="B28" s="447" t="s">
        <v>50</v>
      </c>
      <c r="C28" s="447"/>
      <c r="D28" s="447"/>
    </row>
    <row r="29" spans="1:10" s="80" customFormat="1" hidden="1" x14ac:dyDescent="0.2">
      <c r="B29" s="447"/>
      <c r="C29" s="447"/>
      <c r="D29" s="447"/>
      <c r="J29" s="141"/>
    </row>
    <row r="30" spans="1:10" hidden="1" x14ac:dyDescent="0.2">
      <c r="B30" s="447"/>
      <c r="C30" s="447"/>
      <c r="D30" s="447"/>
    </row>
    <row r="31" spans="1:10" x14ac:dyDescent="0.2">
      <c r="C31" s="90"/>
    </row>
    <row r="32" spans="1:10" x14ac:dyDescent="0.2">
      <c r="B32" s="91"/>
      <c r="D32" s="91"/>
      <c r="E32" s="91"/>
      <c r="F32" s="91"/>
    </row>
  </sheetData>
  <mergeCells count="1">
    <mergeCell ref="B28:D30"/>
  </mergeCells>
  <phoneticPr fontId="2" type="noConversion"/>
  <pageMargins left="0.75" right="0.75" top="1" bottom="1" header="0.5" footer="0.5"/>
  <pageSetup scale="80" firstPageNumber="15" orientation="landscape" useFirstPageNumber="1" r:id="rId1"/>
  <headerFooter alignWithMargins="0">
    <oddFooter>&amp;C16</oddFooter>
  </headerFooter>
  <rowBreaks count="1" manualBreakCount="1">
    <brk id="31"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27"/>
  <sheetViews>
    <sheetView zoomScaleNormal="100" workbookViewId="0">
      <selection activeCell="I11" sqref="I11"/>
    </sheetView>
  </sheetViews>
  <sheetFormatPr defaultColWidth="9.140625" defaultRowHeight="12.75" x14ac:dyDescent="0.2"/>
  <cols>
    <col min="1" max="1" width="9.140625" style="72"/>
    <col min="2" max="2" width="26" style="72" customWidth="1"/>
    <col min="3" max="9" width="14.7109375" style="77" customWidth="1"/>
    <col min="10" max="10" width="14.7109375" style="140" customWidth="1"/>
    <col min="11" max="16384" width="9.140625" style="72"/>
  </cols>
  <sheetData>
    <row r="1" spans="1:10" ht="21" x14ac:dyDescent="0.35">
      <c r="A1" s="69" t="s">
        <v>98</v>
      </c>
      <c r="B1" s="91"/>
      <c r="J1" s="153" t="str">
        <f>Summary!$J$1</f>
        <v>MADACC 2021 Budget</v>
      </c>
    </row>
    <row r="5" spans="1:10" x14ac:dyDescent="0.2">
      <c r="A5" s="75" t="s">
        <v>32</v>
      </c>
      <c r="B5" s="75"/>
      <c r="C5" s="49">
        <v>2017</v>
      </c>
      <c r="D5" s="49">
        <v>2018</v>
      </c>
      <c r="E5" s="49">
        <v>2019</v>
      </c>
      <c r="F5" s="49">
        <v>2020</v>
      </c>
      <c r="G5" s="49">
        <v>2020</v>
      </c>
      <c r="H5" s="49">
        <v>2020</v>
      </c>
      <c r="I5" s="49">
        <v>2021</v>
      </c>
      <c r="J5" s="133" t="s">
        <v>226</v>
      </c>
    </row>
    <row r="6" spans="1:10" ht="13.5" thickBot="1" x14ac:dyDescent="0.25">
      <c r="A6" s="75" t="s">
        <v>33</v>
      </c>
      <c r="B6" s="75" t="s">
        <v>14</v>
      </c>
      <c r="C6" s="293" t="s">
        <v>34</v>
      </c>
      <c r="D6" s="293" t="s">
        <v>34</v>
      </c>
      <c r="E6" s="295" t="s">
        <v>34</v>
      </c>
      <c r="F6" s="293" t="s">
        <v>231</v>
      </c>
      <c r="G6" s="295" t="s">
        <v>228</v>
      </c>
      <c r="H6" s="295" t="s">
        <v>227</v>
      </c>
      <c r="I6" s="295" t="s">
        <v>229</v>
      </c>
      <c r="J6" s="133" t="s">
        <v>326</v>
      </c>
    </row>
    <row r="7" spans="1:10" x14ac:dyDescent="0.2">
      <c r="A7" s="152"/>
      <c r="B7" s="152"/>
      <c r="C7" s="142"/>
      <c r="D7" s="142"/>
      <c r="E7" s="142"/>
      <c r="F7" s="142"/>
      <c r="G7" s="142"/>
      <c r="H7" s="142"/>
      <c r="I7" s="142"/>
      <c r="J7" s="143"/>
    </row>
    <row r="8" spans="1:10" x14ac:dyDescent="0.2">
      <c r="A8" s="76">
        <v>9050</v>
      </c>
      <c r="B8" s="72" t="s">
        <v>27</v>
      </c>
      <c r="C8" s="83">
        <v>25212</v>
      </c>
      <c r="D8" s="83">
        <v>26031</v>
      </c>
      <c r="E8" s="83">
        <v>26558</v>
      </c>
      <c r="F8" s="83">
        <v>27000</v>
      </c>
      <c r="G8" s="83">
        <v>0</v>
      </c>
      <c r="H8" s="83">
        <v>27000</v>
      </c>
      <c r="I8" s="83">
        <v>27500</v>
      </c>
      <c r="J8" s="140">
        <f>(I8-F8)/F8</f>
        <v>1.8518518518518517E-2</v>
      </c>
    </row>
    <row r="9" spans="1:10" x14ac:dyDescent="0.2">
      <c r="A9" s="76">
        <v>9010</v>
      </c>
      <c r="B9" s="72" t="s">
        <v>152</v>
      </c>
      <c r="C9" s="83">
        <v>0</v>
      </c>
      <c r="D9" s="83">
        <v>4575</v>
      </c>
      <c r="E9" s="83">
        <v>5503</v>
      </c>
      <c r="F9" s="83">
        <v>5000</v>
      </c>
      <c r="G9" s="83">
        <v>8575</v>
      </c>
      <c r="H9" s="83">
        <v>8575</v>
      </c>
      <c r="I9" s="83">
        <v>5000</v>
      </c>
      <c r="J9" s="140">
        <f t="shared" ref="J9:J16" si="0">(I9-F9)/F9</f>
        <v>0</v>
      </c>
    </row>
    <row r="10" spans="1:10" x14ac:dyDescent="0.2">
      <c r="A10" s="76">
        <v>9100</v>
      </c>
      <c r="B10" s="72" t="s">
        <v>40</v>
      </c>
      <c r="C10" s="83">
        <v>3600</v>
      </c>
      <c r="D10" s="83">
        <v>1549</v>
      </c>
      <c r="E10" s="83">
        <v>3901</v>
      </c>
      <c r="F10" s="83">
        <v>4000</v>
      </c>
      <c r="G10" s="83">
        <v>0</v>
      </c>
      <c r="H10" s="83">
        <v>4000</v>
      </c>
      <c r="I10" s="83">
        <v>4000</v>
      </c>
      <c r="J10" s="140">
        <f t="shared" si="0"/>
        <v>0</v>
      </c>
    </row>
    <row r="11" spans="1:10" x14ac:dyDescent="0.2">
      <c r="A11" s="76">
        <v>9200</v>
      </c>
      <c r="B11" s="72" t="s">
        <v>28</v>
      </c>
      <c r="C11" s="83">
        <v>150</v>
      </c>
      <c r="D11" s="83">
        <v>0</v>
      </c>
      <c r="E11" s="83">
        <v>0</v>
      </c>
      <c r="F11" s="83">
        <v>1000</v>
      </c>
      <c r="G11" s="83">
        <v>0</v>
      </c>
      <c r="H11" s="83">
        <v>500</v>
      </c>
      <c r="I11" s="83">
        <v>1000</v>
      </c>
      <c r="J11" s="140">
        <f t="shared" si="0"/>
        <v>0</v>
      </c>
    </row>
    <row r="12" spans="1:10" x14ac:dyDescent="0.2">
      <c r="A12" s="76">
        <v>5740</v>
      </c>
      <c r="B12" s="72" t="s">
        <v>270</v>
      </c>
      <c r="C12" s="83">
        <v>0</v>
      </c>
      <c r="D12" s="83">
        <v>0</v>
      </c>
      <c r="E12" s="83">
        <v>0</v>
      </c>
      <c r="F12" s="83">
        <v>0</v>
      </c>
      <c r="G12" s="83">
        <v>0</v>
      </c>
      <c r="H12" s="83">
        <v>0</v>
      </c>
      <c r="I12" s="83">
        <v>0</v>
      </c>
    </row>
    <row r="13" spans="1:10" x14ac:dyDescent="0.2">
      <c r="A13" s="76">
        <v>5740.1</v>
      </c>
      <c r="B13" s="72" t="s">
        <v>271</v>
      </c>
      <c r="C13" s="83">
        <v>0</v>
      </c>
      <c r="D13" s="83">
        <v>0</v>
      </c>
      <c r="E13" s="83">
        <v>0</v>
      </c>
      <c r="F13" s="83">
        <v>0</v>
      </c>
      <c r="G13" s="83">
        <v>0</v>
      </c>
      <c r="H13" s="83">
        <v>0</v>
      </c>
      <c r="I13" s="83">
        <v>0</v>
      </c>
    </row>
    <row r="14" spans="1:10" x14ac:dyDescent="0.2">
      <c r="A14" s="76">
        <v>5740.2</v>
      </c>
      <c r="B14" s="72" t="s">
        <v>272</v>
      </c>
      <c r="C14" s="83">
        <v>0</v>
      </c>
      <c r="D14" s="83">
        <v>0</v>
      </c>
      <c r="E14" s="83">
        <v>0</v>
      </c>
      <c r="F14" s="83">
        <v>0</v>
      </c>
      <c r="G14" s="83">
        <v>6874</v>
      </c>
      <c r="H14" s="83">
        <v>6874</v>
      </c>
      <c r="I14" s="83">
        <v>0</v>
      </c>
    </row>
    <row r="15" spans="1:10" x14ac:dyDescent="0.2">
      <c r="A15" s="76">
        <v>5740.3</v>
      </c>
      <c r="B15" s="72" t="s">
        <v>273</v>
      </c>
      <c r="C15" s="83">
        <v>0</v>
      </c>
      <c r="D15" s="83">
        <v>0</v>
      </c>
      <c r="E15" s="83">
        <v>0</v>
      </c>
      <c r="F15" s="83">
        <v>4000</v>
      </c>
      <c r="G15" s="83">
        <v>0</v>
      </c>
      <c r="H15" s="83">
        <v>1000</v>
      </c>
      <c r="I15" s="83">
        <v>1000</v>
      </c>
      <c r="J15" s="140">
        <f t="shared" si="0"/>
        <v>-0.75</v>
      </c>
    </row>
    <row r="16" spans="1:10" x14ac:dyDescent="0.2">
      <c r="A16" s="76">
        <v>5740.4</v>
      </c>
      <c r="B16" s="72" t="s">
        <v>276</v>
      </c>
      <c r="C16" s="83">
        <v>0</v>
      </c>
      <c r="D16" s="83">
        <v>0</v>
      </c>
      <c r="E16" s="83">
        <v>0</v>
      </c>
      <c r="F16" s="83">
        <v>2500</v>
      </c>
      <c r="G16" s="83">
        <v>0</v>
      </c>
      <c r="H16" s="83">
        <v>1000</v>
      </c>
      <c r="I16" s="83">
        <v>1000</v>
      </c>
      <c r="J16" s="140">
        <f t="shared" si="0"/>
        <v>-0.6</v>
      </c>
    </row>
    <row r="17" spans="1:10" x14ac:dyDescent="0.2">
      <c r="A17" s="76">
        <v>5740.5</v>
      </c>
      <c r="B17" s="72" t="s">
        <v>274</v>
      </c>
      <c r="C17" s="83">
        <v>0</v>
      </c>
      <c r="D17" s="83">
        <v>0</v>
      </c>
      <c r="E17" s="83">
        <v>0</v>
      </c>
      <c r="F17" s="83">
        <v>0</v>
      </c>
      <c r="G17" s="83">
        <v>0</v>
      </c>
      <c r="H17" s="83">
        <v>0</v>
      </c>
      <c r="I17" s="83">
        <v>0</v>
      </c>
    </row>
    <row r="18" spans="1:10" x14ac:dyDescent="0.2">
      <c r="A18" s="76">
        <v>5740.6</v>
      </c>
      <c r="B18" s="72" t="s">
        <v>277</v>
      </c>
      <c r="C18" s="83">
        <v>1730</v>
      </c>
      <c r="D18" s="83">
        <v>386</v>
      </c>
      <c r="E18" s="83">
        <v>0</v>
      </c>
      <c r="F18" s="83">
        <v>1000</v>
      </c>
      <c r="G18" s="83">
        <v>0</v>
      </c>
      <c r="H18" s="83">
        <v>1000</v>
      </c>
      <c r="I18" s="83">
        <v>1000</v>
      </c>
      <c r="J18" s="140">
        <f t="shared" ref="J18" si="1">(I18-F18)/F18</f>
        <v>0</v>
      </c>
    </row>
    <row r="19" spans="1:10" x14ac:dyDescent="0.2">
      <c r="A19" s="76">
        <v>5740.7</v>
      </c>
      <c r="B19" s="72" t="s">
        <v>321</v>
      </c>
      <c r="C19" s="83">
        <v>0</v>
      </c>
      <c r="D19" s="83">
        <v>62685</v>
      </c>
      <c r="E19" s="83">
        <v>0</v>
      </c>
      <c r="F19" s="83">
        <v>0</v>
      </c>
      <c r="G19" s="83">
        <v>0</v>
      </c>
      <c r="H19" s="83">
        <v>0</v>
      </c>
      <c r="I19" s="83">
        <v>0</v>
      </c>
    </row>
    <row r="20" spans="1:10" x14ac:dyDescent="0.2">
      <c r="A20" s="76">
        <v>5740.8</v>
      </c>
      <c r="B20" s="72" t="s">
        <v>339</v>
      </c>
      <c r="C20" s="83">
        <v>0</v>
      </c>
      <c r="D20" s="83">
        <v>0</v>
      </c>
      <c r="E20" s="83">
        <v>0</v>
      </c>
      <c r="F20" s="83">
        <v>0</v>
      </c>
      <c r="G20" s="83">
        <v>4998</v>
      </c>
      <c r="H20" s="83">
        <v>4998</v>
      </c>
      <c r="I20" s="83">
        <v>0</v>
      </c>
    </row>
    <row r="21" spans="1:10" x14ac:dyDescent="0.2">
      <c r="A21" s="77"/>
      <c r="C21" s="92"/>
      <c r="D21" s="92"/>
      <c r="E21" s="92"/>
      <c r="F21" s="92"/>
      <c r="G21" s="92"/>
      <c r="H21" s="92"/>
      <c r="I21" s="92"/>
      <c r="J21" s="92"/>
    </row>
    <row r="22" spans="1:10" s="80" customFormat="1" x14ac:dyDescent="0.2">
      <c r="B22" s="80" t="s">
        <v>139</v>
      </c>
      <c r="C22" s="88">
        <f t="shared" ref="C22:D22" si="2">SUM(C8:C20)</f>
        <v>30692</v>
      </c>
      <c r="D22" s="88">
        <f t="shared" si="2"/>
        <v>95226</v>
      </c>
      <c r="E22" s="88">
        <f t="shared" ref="E22:I22" si="3">SUM(E8:E20)</f>
        <v>35962</v>
      </c>
      <c r="F22" s="88">
        <f t="shared" ref="F22" si="4">SUM(F8:F20)</f>
        <v>44500</v>
      </c>
      <c r="G22" s="88">
        <f t="shared" si="3"/>
        <v>20447</v>
      </c>
      <c r="H22" s="88">
        <f t="shared" si="3"/>
        <v>54947</v>
      </c>
      <c r="I22" s="88">
        <f t="shared" si="3"/>
        <v>40500</v>
      </c>
      <c r="J22" s="141">
        <f>(I22-F22)/F22</f>
        <v>-8.98876404494382E-2</v>
      </c>
    </row>
    <row r="25" spans="1:10" x14ac:dyDescent="0.2">
      <c r="D25" s="83"/>
    </row>
    <row r="27" spans="1:10" x14ac:dyDescent="0.2">
      <c r="B27" s="91"/>
      <c r="D27" s="83"/>
    </row>
  </sheetData>
  <phoneticPr fontId="2" type="noConversion"/>
  <pageMargins left="0.75" right="0.75" top="1" bottom="1" header="0.5" footer="0.5"/>
  <pageSetup scale="80" firstPageNumber="16" orientation="landscape" useFirstPageNumber="1" r:id="rId1"/>
  <headerFooter alignWithMargins="0">
    <oddFooter>&amp;C17</oddFooter>
  </headerFooter>
  <rowBreaks count="1" manualBreakCount="1">
    <brk id="22" max="16383"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N19" sqref="N19"/>
    </sheetView>
  </sheetViews>
  <sheetFormatPr defaultColWidth="8.85546875" defaultRowHeight="12.75" x14ac:dyDescent="0.2"/>
  <sheetData/>
  <phoneticPr fontId="2" type="noConversion"/>
  <pageMargins left="0.39" right="0.21" top="0.56999999999999995" bottom="0.2" header="0.5" footer="0.22"/>
  <pageSetup orientation="portrait" r:id="rId1"/>
  <headerFooter alignWithMargins="0"/>
  <drawing r:id="rId2"/>
  <legacyDrawing r:id="rId3"/>
  <oleObjects>
    <mc:AlternateContent xmlns:mc="http://schemas.openxmlformats.org/markup-compatibility/2006">
      <mc:Choice Requires="x14">
        <oleObject progId="Document" shapeId="5122" r:id="rId4">
          <objectPr defaultSize="0" autoPict="0" r:id="rId5">
            <anchor moveWithCells="1">
              <from>
                <xdr:col>0</xdr:col>
                <xdr:colOff>0</xdr:colOff>
                <xdr:row>0</xdr:row>
                <xdr:rowOff>0</xdr:rowOff>
              </from>
              <to>
                <xdr:col>10</xdr:col>
                <xdr:colOff>400050</xdr:colOff>
                <xdr:row>52</xdr:row>
                <xdr:rowOff>66675</xdr:rowOff>
              </to>
            </anchor>
          </objectPr>
        </oleObject>
      </mc:Choice>
      <mc:Fallback>
        <oleObject progId="Document" shapeId="5122"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K53"/>
  <sheetViews>
    <sheetView zoomScaleNormal="100" workbookViewId="0">
      <selection activeCell="I39" sqref="I39"/>
    </sheetView>
  </sheetViews>
  <sheetFormatPr defaultColWidth="9.140625" defaultRowHeight="12.75" x14ac:dyDescent="0.2"/>
  <cols>
    <col min="1" max="1" width="12.140625" style="7" customWidth="1"/>
    <col min="2" max="2" width="37.140625" style="7" customWidth="1"/>
    <col min="3" max="5" width="14.7109375" style="23" customWidth="1"/>
    <col min="6" max="8" width="14.7109375" style="7" customWidth="1"/>
    <col min="9" max="10" width="14.7109375" style="167" customWidth="1"/>
    <col min="11" max="16384" width="9.140625" style="7"/>
  </cols>
  <sheetData>
    <row r="1" spans="1:10" ht="21" x14ac:dyDescent="0.35">
      <c r="A1" s="48" t="s">
        <v>133</v>
      </c>
      <c r="B1" s="63"/>
      <c r="C1" s="63"/>
      <c r="D1" s="63"/>
      <c r="E1" s="63"/>
      <c r="F1" s="63"/>
      <c r="I1" s="24"/>
      <c r="J1" s="5" t="str">
        <f>Summary!$J$1</f>
        <v>MADACC 2021 Budget</v>
      </c>
    </row>
    <row r="3" spans="1:10" s="65" customFormat="1" x14ac:dyDescent="0.2">
      <c r="A3" s="33"/>
      <c r="C3" s="93"/>
      <c r="D3" s="93"/>
      <c r="E3" s="93"/>
      <c r="I3" s="66"/>
      <c r="J3" s="66"/>
    </row>
    <row r="5" spans="1:10" x14ac:dyDescent="0.2">
      <c r="A5" s="43"/>
      <c r="B5" s="43"/>
      <c r="C5" s="49">
        <v>2017</v>
      </c>
      <c r="D5" s="49">
        <v>2018</v>
      </c>
      <c r="E5" s="49">
        <v>2019</v>
      </c>
      <c r="F5" s="49">
        <v>2020</v>
      </c>
      <c r="G5" s="49">
        <v>2020</v>
      </c>
      <c r="H5" s="49">
        <v>2020</v>
      </c>
      <c r="I5" s="49">
        <v>2021</v>
      </c>
      <c r="J5" s="133" t="s">
        <v>226</v>
      </c>
    </row>
    <row r="6" spans="1:10" ht="13.5" thickBot="1" x14ac:dyDescent="0.25">
      <c r="A6" s="43"/>
      <c r="B6" s="43"/>
      <c r="C6" s="293" t="s">
        <v>34</v>
      </c>
      <c r="D6" s="293" t="s">
        <v>34</v>
      </c>
      <c r="E6" s="295" t="s">
        <v>34</v>
      </c>
      <c r="F6" s="293" t="s">
        <v>231</v>
      </c>
      <c r="G6" s="295" t="s">
        <v>228</v>
      </c>
      <c r="H6" s="295" t="s">
        <v>227</v>
      </c>
      <c r="I6" s="295" t="s">
        <v>229</v>
      </c>
      <c r="J6" s="133" t="s">
        <v>326</v>
      </c>
    </row>
    <row r="7" spans="1:10" x14ac:dyDescent="0.2">
      <c r="C7" s="138"/>
      <c r="D7" s="138"/>
      <c r="E7" s="138"/>
      <c r="F7" s="138"/>
      <c r="G7" s="138"/>
      <c r="H7" s="138"/>
      <c r="I7" s="138"/>
      <c r="J7" s="138"/>
    </row>
    <row r="8" spans="1:10" x14ac:dyDescent="0.2">
      <c r="A8" s="26" t="s">
        <v>44</v>
      </c>
      <c r="C8" s="7"/>
      <c r="D8" s="7"/>
      <c r="E8" s="7"/>
      <c r="I8" s="7"/>
    </row>
    <row r="9" spans="1:10" x14ac:dyDescent="0.2">
      <c r="B9" s="23" t="s">
        <v>45</v>
      </c>
      <c r="C9" s="41">
        <v>30000</v>
      </c>
      <c r="D9" s="41">
        <v>0</v>
      </c>
      <c r="E9" s="41">
        <v>0</v>
      </c>
      <c r="F9" s="41">
        <v>10000</v>
      </c>
      <c r="G9" s="41">
        <v>10000</v>
      </c>
      <c r="H9" s="41">
        <v>10000</v>
      </c>
      <c r="I9" s="41">
        <v>15000</v>
      </c>
      <c r="J9" s="35"/>
    </row>
    <row r="10" spans="1:10" x14ac:dyDescent="0.2">
      <c r="B10" s="23" t="s">
        <v>46</v>
      </c>
      <c r="C10" s="41">
        <v>20000</v>
      </c>
      <c r="D10" s="41">
        <v>0</v>
      </c>
      <c r="E10" s="41">
        <v>0</v>
      </c>
      <c r="F10" s="41">
        <v>10000</v>
      </c>
      <c r="G10" s="41">
        <v>0</v>
      </c>
      <c r="H10" s="41">
        <v>10000</v>
      </c>
      <c r="I10" s="41">
        <v>15000</v>
      </c>
      <c r="J10" s="35"/>
    </row>
    <row r="11" spans="1:10" x14ac:dyDescent="0.2">
      <c r="B11" s="23" t="s">
        <v>220</v>
      </c>
      <c r="C11" s="41">
        <v>0</v>
      </c>
      <c r="D11" s="41">
        <v>0</v>
      </c>
      <c r="E11" s="41">
        <v>0</v>
      </c>
      <c r="F11" s="41">
        <v>0</v>
      </c>
      <c r="G11" s="41">
        <v>0</v>
      </c>
      <c r="H11" s="41">
        <v>0</v>
      </c>
      <c r="I11" s="41">
        <v>0</v>
      </c>
      <c r="J11" s="35"/>
    </row>
    <row r="12" spans="1:10" x14ac:dyDescent="0.2">
      <c r="B12" s="23" t="s">
        <v>268</v>
      </c>
      <c r="C12" s="41">
        <v>0</v>
      </c>
      <c r="D12" s="41">
        <v>0</v>
      </c>
      <c r="E12" s="41">
        <v>0</v>
      </c>
      <c r="F12" s="41">
        <v>0</v>
      </c>
      <c r="G12" s="41">
        <v>0</v>
      </c>
      <c r="H12" s="41">
        <v>0</v>
      </c>
      <c r="I12" s="41">
        <v>0</v>
      </c>
      <c r="J12" s="35"/>
    </row>
    <row r="13" spans="1:10" x14ac:dyDescent="0.2">
      <c r="B13" s="23" t="s">
        <v>233</v>
      </c>
      <c r="C13" s="41">
        <v>0</v>
      </c>
      <c r="D13" s="41">
        <v>0</v>
      </c>
      <c r="E13" s="41">
        <v>0</v>
      </c>
      <c r="F13" s="41">
        <v>0</v>
      </c>
      <c r="G13" s="41">
        <v>0</v>
      </c>
      <c r="H13" s="41">
        <v>0</v>
      </c>
      <c r="I13" s="41">
        <v>0</v>
      </c>
      <c r="J13" s="35"/>
    </row>
    <row r="14" spans="1:10" x14ac:dyDescent="0.2">
      <c r="B14" s="23" t="s">
        <v>269</v>
      </c>
      <c r="C14" s="41">
        <v>0</v>
      </c>
      <c r="D14" s="41">
        <v>0</v>
      </c>
      <c r="E14" s="41">
        <v>0</v>
      </c>
      <c r="F14" s="41">
        <v>0</v>
      </c>
      <c r="G14" s="41">
        <v>0</v>
      </c>
      <c r="H14" s="41">
        <v>0</v>
      </c>
      <c r="I14" s="41">
        <v>0</v>
      </c>
      <c r="J14" s="35"/>
    </row>
    <row r="15" spans="1:10" x14ac:dyDescent="0.2">
      <c r="B15" s="23" t="s">
        <v>219</v>
      </c>
      <c r="C15" s="41">
        <v>0</v>
      </c>
      <c r="D15" s="41">
        <v>0</v>
      </c>
      <c r="E15" s="41">
        <v>0</v>
      </c>
      <c r="F15" s="41">
        <v>0</v>
      </c>
      <c r="G15" s="41">
        <v>0</v>
      </c>
      <c r="H15" s="41">
        <v>0</v>
      </c>
      <c r="I15" s="41">
        <v>0</v>
      </c>
      <c r="J15" s="35"/>
    </row>
    <row r="16" spans="1:10" x14ac:dyDescent="0.2">
      <c r="C16" s="41"/>
      <c r="D16" s="294"/>
      <c r="E16" s="296"/>
      <c r="F16" s="294"/>
      <c r="G16" s="296"/>
      <c r="H16" s="296"/>
      <c r="I16" s="296"/>
      <c r="J16" s="35"/>
    </row>
    <row r="17" spans="1:11" s="26" customFormat="1" x14ac:dyDescent="0.2">
      <c r="B17" s="60" t="s">
        <v>113</v>
      </c>
      <c r="C17" s="94">
        <f t="shared" ref="C17:D17" si="0">SUM(C9:C15)</f>
        <v>50000</v>
      </c>
      <c r="D17" s="94">
        <f t="shared" si="0"/>
        <v>0</v>
      </c>
      <c r="E17" s="94">
        <f t="shared" ref="E17:F17" si="1">SUM(E9:E15)</f>
        <v>0</v>
      </c>
      <c r="F17" s="94">
        <f t="shared" si="1"/>
        <v>20000</v>
      </c>
      <c r="G17" s="94">
        <f t="shared" ref="G17:I17" si="2">SUM(G9:G15)</f>
        <v>10000</v>
      </c>
      <c r="H17" s="94">
        <f t="shared" si="2"/>
        <v>20000</v>
      </c>
      <c r="I17" s="94">
        <f t="shared" si="2"/>
        <v>30000</v>
      </c>
      <c r="J17" s="133"/>
    </row>
    <row r="18" spans="1:11" x14ac:dyDescent="0.2">
      <c r="C18" s="41"/>
      <c r="D18" s="294"/>
      <c r="E18" s="296"/>
      <c r="F18" s="294"/>
      <c r="G18" s="296"/>
      <c r="H18" s="296"/>
      <c r="I18" s="296"/>
      <c r="J18" s="35"/>
    </row>
    <row r="19" spans="1:11" x14ac:dyDescent="0.2">
      <c r="C19" s="41"/>
      <c r="D19" s="294"/>
      <c r="E19" s="296"/>
      <c r="F19" s="294"/>
      <c r="G19" s="296"/>
      <c r="H19" s="296"/>
      <c r="I19" s="296"/>
      <c r="J19" s="35"/>
    </row>
    <row r="20" spans="1:11" x14ac:dyDescent="0.2">
      <c r="A20" s="26" t="s">
        <v>47</v>
      </c>
      <c r="C20" s="41"/>
      <c r="D20" s="294"/>
      <c r="E20" s="296"/>
      <c r="F20" s="294"/>
      <c r="G20" s="296"/>
      <c r="H20" s="296"/>
      <c r="I20" s="296"/>
      <c r="J20" s="35"/>
    </row>
    <row r="21" spans="1:11" x14ac:dyDescent="0.2">
      <c r="B21" s="23" t="s">
        <v>147</v>
      </c>
      <c r="C21" s="41">
        <v>0</v>
      </c>
      <c r="D21" s="41">
        <v>0</v>
      </c>
      <c r="E21" s="41">
        <v>0</v>
      </c>
      <c r="F21" s="41">
        <v>0</v>
      </c>
      <c r="G21" s="41">
        <v>0</v>
      </c>
      <c r="H21" s="41">
        <v>0</v>
      </c>
      <c r="I21" s="41">
        <v>0</v>
      </c>
      <c r="J21" s="35"/>
    </row>
    <row r="22" spans="1:11" x14ac:dyDescent="0.2">
      <c r="B22" s="23" t="s">
        <v>185</v>
      </c>
      <c r="C22" s="42">
        <v>19634</v>
      </c>
      <c r="D22" s="41">
        <v>14125</v>
      </c>
      <c r="E22" s="41">
        <v>13495</v>
      </c>
      <c r="F22" s="41">
        <v>50000</v>
      </c>
      <c r="G22" s="41">
        <v>32183</v>
      </c>
      <c r="H22" s="41">
        <v>50000</v>
      </c>
      <c r="I22" s="41">
        <f>'Capital Proj Sum'!H17</f>
        <v>95000</v>
      </c>
      <c r="J22" s="35">
        <f>(I22-F22)/F22</f>
        <v>0.9</v>
      </c>
    </row>
    <row r="23" spans="1:11" x14ac:dyDescent="0.2">
      <c r="B23" s="23" t="s">
        <v>242</v>
      </c>
      <c r="C23" s="41">
        <v>0</v>
      </c>
      <c r="D23" s="41">
        <v>0</v>
      </c>
      <c r="E23" s="41">
        <v>0</v>
      </c>
      <c r="F23" s="41">
        <v>0</v>
      </c>
      <c r="G23" s="41">
        <v>0</v>
      </c>
      <c r="H23" s="41">
        <v>0</v>
      </c>
      <c r="I23" s="41">
        <v>0</v>
      </c>
      <c r="J23" s="35"/>
    </row>
    <row r="24" spans="1:11" x14ac:dyDescent="0.2">
      <c r="B24" s="23"/>
      <c r="C24" s="41"/>
      <c r="D24" s="41"/>
      <c r="E24" s="41"/>
      <c r="F24" s="41"/>
      <c r="G24" s="296"/>
      <c r="H24" s="41"/>
      <c r="I24" s="41"/>
      <c r="J24" s="35"/>
    </row>
    <row r="25" spans="1:11" x14ac:dyDescent="0.2">
      <c r="A25" s="23"/>
      <c r="C25" s="41"/>
      <c r="D25" s="294"/>
      <c r="E25" s="296"/>
      <c r="F25" s="294"/>
      <c r="G25" s="296"/>
      <c r="H25" s="296"/>
      <c r="I25" s="296"/>
      <c r="J25" s="35"/>
    </row>
    <row r="26" spans="1:11" x14ac:dyDescent="0.2">
      <c r="B26" s="60" t="s">
        <v>113</v>
      </c>
      <c r="C26" s="94">
        <f t="shared" ref="C26:D26" si="3">SUM(C21:C23)</f>
        <v>19634</v>
      </c>
      <c r="D26" s="94">
        <f t="shared" si="3"/>
        <v>14125</v>
      </c>
      <c r="E26" s="94">
        <f t="shared" ref="E26:F26" si="4">SUM(E21:E23)</f>
        <v>13495</v>
      </c>
      <c r="F26" s="94">
        <f t="shared" si="4"/>
        <v>50000</v>
      </c>
      <c r="G26" s="94">
        <f t="shared" ref="G26:I26" si="5">SUM(G21:G23)</f>
        <v>32183</v>
      </c>
      <c r="H26" s="94">
        <f t="shared" si="5"/>
        <v>50000</v>
      </c>
      <c r="I26" s="94">
        <f t="shared" si="5"/>
        <v>95000</v>
      </c>
      <c r="J26" s="133">
        <f>(I26-F26)/F26</f>
        <v>0.9</v>
      </c>
    </row>
    <row r="27" spans="1:11" x14ac:dyDescent="0.2">
      <c r="C27" s="41"/>
      <c r="D27" s="294"/>
      <c r="E27" s="296"/>
      <c r="F27" s="294"/>
      <c r="G27" s="296"/>
      <c r="H27" s="296"/>
      <c r="I27" s="296"/>
      <c r="J27" s="35"/>
    </row>
    <row r="28" spans="1:11" x14ac:dyDescent="0.2">
      <c r="C28" s="41"/>
      <c r="D28" s="294"/>
      <c r="E28" s="296"/>
      <c r="F28" s="294"/>
      <c r="G28" s="296"/>
      <c r="H28" s="296"/>
      <c r="I28" s="296"/>
      <c r="J28" s="35"/>
    </row>
    <row r="29" spans="1:11" s="26" customFormat="1" x14ac:dyDescent="0.2">
      <c r="B29" s="60" t="s">
        <v>102</v>
      </c>
      <c r="C29" s="94">
        <f t="shared" ref="C29:D29" si="6">C17-C26</f>
        <v>30366</v>
      </c>
      <c r="D29" s="94">
        <f t="shared" si="6"/>
        <v>-14125</v>
      </c>
      <c r="E29" s="94">
        <f t="shared" ref="E29:I29" si="7">E17-E26</f>
        <v>-13495</v>
      </c>
      <c r="F29" s="94">
        <f t="shared" ref="F29" si="8">F17-F26</f>
        <v>-30000</v>
      </c>
      <c r="G29" s="94">
        <f t="shared" si="7"/>
        <v>-22183</v>
      </c>
      <c r="H29" s="94">
        <f t="shared" si="7"/>
        <v>-30000</v>
      </c>
      <c r="I29" s="94">
        <f t="shared" si="7"/>
        <v>-65000</v>
      </c>
      <c r="J29" s="133"/>
    </row>
    <row r="30" spans="1:11" x14ac:dyDescent="0.2">
      <c r="A30" s="26"/>
      <c r="C30" s="42"/>
      <c r="D30" s="42"/>
      <c r="E30" s="42"/>
      <c r="F30" s="233"/>
      <c r="G30" s="296"/>
      <c r="H30" s="296"/>
      <c r="I30" s="296"/>
    </row>
    <row r="31" spans="1:11" x14ac:dyDescent="0.2">
      <c r="A31" s="26"/>
      <c r="B31" s="43"/>
      <c r="C31" s="292"/>
      <c r="D31" s="292"/>
      <c r="E31" s="292"/>
      <c r="F31" s="43"/>
      <c r="G31" s="43"/>
      <c r="H31" s="43"/>
      <c r="I31" s="39"/>
      <c r="J31" s="39"/>
      <c r="K31" s="33"/>
    </row>
    <row r="32" spans="1:11" s="26" customFormat="1" x14ac:dyDescent="0.2">
      <c r="A32" s="43"/>
      <c r="B32" s="33"/>
      <c r="C32" s="33"/>
      <c r="D32" s="33"/>
      <c r="E32" s="33"/>
      <c r="F32" s="33"/>
      <c r="G32" s="33"/>
      <c r="H32" s="33"/>
      <c r="I32" s="39"/>
      <c r="J32" s="39"/>
      <c r="K32" s="43"/>
    </row>
    <row r="33" spans="1:11" x14ac:dyDescent="0.2">
      <c r="A33" s="33"/>
      <c r="B33" s="33"/>
      <c r="C33" s="33"/>
      <c r="D33" s="33"/>
      <c r="E33" s="33"/>
      <c r="F33" s="33"/>
      <c r="G33" s="33"/>
      <c r="H33" s="33"/>
      <c r="I33" s="39"/>
      <c r="J33" s="39"/>
      <c r="K33" s="33"/>
    </row>
    <row r="34" spans="1:11" x14ac:dyDescent="0.2">
      <c r="A34" s="33"/>
      <c r="B34" s="33"/>
      <c r="C34" s="95"/>
      <c r="D34" s="96"/>
      <c r="F34" s="95"/>
      <c r="G34" s="95"/>
      <c r="H34" s="95"/>
      <c r="I34" s="95"/>
      <c r="J34" s="95"/>
      <c r="K34" s="33"/>
    </row>
    <row r="35" spans="1:11" x14ac:dyDescent="0.2">
      <c r="A35" s="33"/>
      <c r="B35" s="96"/>
      <c r="C35" s="33"/>
      <c r="D35" s="33"/>
      <c r="F35" s="33"/>
      <c r="G35" s="33"/>
      <c r="H35" s="33"/>
      <c r="I35" s="39"/>
      <c r="J35" s="39"/>
      <c r="K35" s="33"/>
    </row>
    <row r="36" spans="1:11" x14ac:dyDescent="0.2">
      <c r="A36" s="33"/>
      <c r="B36" s="97"/>
      <c r="C36" s="33"/>
      <c r="D36" s="98"/>
      <c r="E36" s="98"/>
      <c r="F36" s="98"/>
      <c r="G36" s="98"/>
      <c r="H36" s="98"/>
      <c r="I36" s="98"/>
      <c r="J36" s="98"/>
      <c r="K36" s="33"/>
    </row>
    <row r="37" spans="1:11" x14ac:dyDescent="0.2">
      <c r="A37" s="33"/>
      <c r="B37" s="99"/>
      <c r="C37" s="33"/>
      <c r="D37" s="98"/>
      <c r="E37" s="98"/>
      <c r="F37" s="98"/>
      <c r="G37" s="98"/>
      <c r="H37" s="98"/>
      <c r="I37" s="98"/>
      <c r="J37" s="98"/>
      <c r="K37" s="33"/>
    </row>
    <row r="38" spans="1:11" x14ac:dyDescent="0.2">
      <c r="A38" s="33"/>
      <c r="B38" s="96"/>
      <c r="C38" s="33"/>
      <c r="D38" s="98"/>
      <c r="E38" s="98"/>
      <c r="F38" s="98"/>
      <c r="G38" s="98"/>
      <c r="H38" s="98"/>
      <c r="I38" s="98"/>
      <c r="J38" s="98"/>
      <c r="K38" s="33"/>
    </row>
    <row r="39" spans="1:11" x14ac:dyDescent="0.2">
      <c r="A39" s="33"/>
      <c r="B39" s="96"/>
      <c r="C39" s="33"/>
      <c r="D39" s="98"/>
      <c r="E39" s="98"/>
      <c r="F39" s="98"/>
      <c r="G39" s="98"/>
      <c r="H39" s="98"/>
      <c r="I39" s="98"/>
      <c r="J39" s="98"/>
      <c r="K39" s="33"/>
    </row>
    <row r="40" spans="1:11" x14ac:dyDescent="0.2">
      <c r="A40" s="33"/>
      <c r="B40" s="39"/>
      <c r="C40" s="33"/>
      <c r="D40" s="98"/>
      <c r="E40" s="98"/>
      <c r="F40" s="98"/>
      <c r="G40" s="98"/>
      <c r="H40" s="98"/>
      <c r="I40" s="98"/>
      <c r="J40" s="98"/>
      <c r="K40" s="33"/>
    </row>
    <row r="41" spans="1:11" x14ac:dyDescent="0.2">
      <c r="A41" s="33"/>
      <c r="B41" s="33"/>
      <c r="C41" s="33"/>
      <c r="D41" s="98"/>
      <c r="E41" s="98"/>
      <c r="F41" s="98"/>
      <c r="G41" s="98"/>
      <c r="H41" s="98"/>
      <c r="I41" s="98"/>
      <c r="J41" s="98"/>
      <c r="K41" s="33"/>
    </row>
    <row r="42" spans="1:11" x14ac:dyDescent="0.2">
      <c r="A42" s="33"/>
      <c r="B42" s="33"/>
      <c r="C42" s="40"/>
      <c r="D42" s="40"/>
      <c r="E42" s="40"/>
      <c r="F42" s="33"/>
      <c r="G42" s="33"/>
      <c r="H42" s="33"/>
      <c r="I42" s="39"/>
      <c r="J42" s="39"/>
      <c r="K42" s="33"/>
    </row>
    <row r="43" spans="1:11" x14ac:dyDescent="0.2">
      <c r="A43" s="33"/>
      <c r="B43" s="165"/>
      <c r="C43" s="166"/>
      <c r="D43" s="166"/>
      <c r="E43" s="166"/>
      <c r="F43" s="33"/>
      <c r="G43" s="33"/>
      <c r="H43" s="33"/>
      <c r="I43" s="39"/>
      <c r="J43" s="39"/>
      <c r="K43" s="33"/>
    </row>
    <row r="44" spans="1:11" x14ac:dyDescent="0.2">
      <c r="B44" s="100"/>
      <c r="C44" s="101"/>
      <c r="D44" s="101"/>
      <c r="E44" s="101"/>
    </row>
    <row r="46" spans="1:11" x14ac:dyDescent="0.2">
      <c r="A46" s="23"/>
      <c r="B46" s="41"/>
      <c r="C46" s="41"/>
      <c r="D46" s="41"/>
    </row>
    <row r="47" spans="1:11" x14ac:dyDescent="0.2">
      <c r="A47" s="23"/>
      <c r="B47" s="41"/>
      <c r="C47" s="41"/>
      <c r="D47" s="41"/>
    </row>
    <row r="48" spans="1:11" x14ac:dyDescent="0.2">
      <c r="A48" s="23"/>
      <c r="B48" s="41"/>
      <c r="C48" s="41"/>
      <c r="D48" s="41"/>
    </row>
    <row r="49" spans="1:4" x14ac:dyDescent="0.2">
      <c r="A49" s="23"/>
      <c r="B49" s="41"/>
      <c r="C49" s="41"/>
      <c r="D49" s="41"/>
    </row>
    <row r="50" spans="1:4" x14ac:dyDescent="0.2">
      <c r="A50" s="23"/>
      <c r="B50" s="41"/>
      <c r="C50" s="41"/>
      <c r="D50" s="41"/>
    </row>
    <row r="51" spans="1:4" x14ac:dyDescent="0.2">
      <c r="A51" s="23"/>
      <c r="B51" s="41"/>
      <c r="C51" s="41"/>
      <c r="D51" s="41"/>
    </row>
    <row r="52" spans="1:4" x14ac:dyDescent="0.2">
      <c r="A52" s="23"/>
      <c r="B52" s="41"/>
      <c r="C52" s="41"/>
      <c r="D52" s="41"/>
    </row>
    <row r="53" spans="1:4" x14ac:dyDescent="0.2">
      <c r="A53" s="23"/>
      <c r="B53" s="41"/>
      <c r="C53" s="41"/>
      <c r="D53" s="41"/>
    </row>
  </sheetData>
  <phoneticPr fontId="2" type="noConversion"/>
  <pageMargins left="0.28999999999999998" right="0.2" top="1" bottom="1" header="0.5" footer="0.5"/>
  <pageSetup scale="81" firstPageNumber="18" orientation="landscape" useFirstPageNumber="1" r:id="rId1"/>
  <headerFooter alignWithMargins="0">
    <oddFooter>&amp;C18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U23"/>
  <sheetViews>
    <sheetView zoomScaleNormal="100" workbookViewId="0">
      <selection activeCell="N28" sqref="N28"/>
    </sheetView>
  </sheetViews>
  <sheetFormatPr defaultColWidth="9.140625" defaultRowHeight="12.75" x14ac:dyDescent="0.2"/>
  <cols>
    <col min="1" max="1" width="16.140625" style="119" customWidth="1"/>
    <col min="2" max="2" width="9.5703125" style="120" hidden="1" customWidth="1"/>
    <col min="3" max="3" width="8.85546875" style="120" customWidth="1"/>
    <col min="4" max="4" width="8.42578125" style="120" customWidth="1"/>
    <col min="5" max="5" width="9.140625" style="120" customWidth="1"/>
    <col min="6" max="6" width="8.85546875" style="120" customWidth="1"/>
    <col min="7" max="7" width="8.85546875" style="119" customWidth="1"/>
    <col min="8" max="8" width="9.140625" style="119" customWidth="1"/>
    <col min="9" max="9" width="9.28515625" style="119" customWidth="1"/>
    <col min="10" max="10" width="9.140625" style="119" customWidth="1"/>
    <col min="11" max="11" width="9.42578125" style="119" customWidth="1"/>
    <col min="12" max="12" width="9.5703125" style="119" customWidth="1"/>
    <col min="13" max="14" width="9.140625" style="119"/>
    <col min="15" max="17" width="8.85546875" style="119" customWidth="1"/>
    <col min="18" max="18" width="9" style="119" customWidth="1"/>
    <col min="19" max="20" width="9.140625" style="119"/>
    <col min="21" max="21" width="14.28515625" style="119" customWidth="1"/>
    <col min="22" max="16384" width="9.140625" style="119"/>
  </cols>
  <sheetData>
    <row r="1" spans="1:19" s="118" customFormat="1" ht="33.75" customHeight="1" thickBot="1" x14ac:dyDescent="0.25">
      <c r="A1" s="323" t="s">
        <v>340</v>
      </c>
      <c r="B1" s="76"/>
      <c r="C1" s="76"/>
      <c r="D1" s="76"/>
      <c r="E1" s="76"/>
      <c r="F1" s="76"/>
      <c r="G1" s="80"/>
      <c r="H1" s="80"/>
      <c r="I1" s="80"/>
      <c r="J1" s="80"/>
      <c r="K1" s="80"/>
      <c r="L1" s="80"/>
      <c r="M1" s="80"/>
      <c r="N1" s="80"/>
      <c r="O1" s="80"/>
      <c r="P1" s="80"/>
      <c r="Q1" s="80"/>
      <c r="R1" s="80"/>
      <c r="S1" s="80"/>
    </row>
    <row r="2" spans="1:19" s="118" customFormat="1" ht="13.5" thickBot="1" x14ac:dyDescent="0.25">
      <c r="A2" s="324" t="s">
        <v>281</v>
      </c>
      <c r="B2" s="325" t="s">
        <v>282</v>
      </c>
      <c r="C2" s="325" t="s">
        <v>283</v>
      </c>
      <c r="D2" s="325" t="s">
        <v>284</v>
      </c>
      <c r="E2" s="325" t="s">
        <v>285</v>
      </c>
      <c r="F2" s="325" t="s">
        <v>286</v>
      </c>
      <c r="G2" s="325" t="s">
        <v>287</v>
      </c>
      <c r="H2" s="325" t="s">
        <v>288</v>
      </c>
      <c r="I2" s="325" t="s">
        <v>289</v>
      </c>
      <c r="J2" s="325" t="s">
        <v>290</v>
      </c>
      <c r="K2" s="325" t="s">
        <v>291</v>
      </c>
      <c r="L2" s="325" t="s">
        <v>292</v>
      </c>
      <c r="M2" s="325" t="s">
        <v>293</v>
      </c>
      <c r="N2" s="325" t="s">
        <v>294</v>
      </c>
      <c r="O2" s="325" t="s">
        <v>295</v>
      </c>
      <c r="P2" s="326" t="s">
        <v>296</v>
      </c>
      <c r="Q2" s="326" t="s">
        <v>322</v>
      </c>
      <c r="R2" s="326" t="s">
        <v>341</v>
      </c>
      <c r="S2" s="327" t="s">
        <v>113</v>
      </c>
    </row>
    <row r="3" spans="1:19" x14ac:dyDescent="0.2">
      <c r="A3" s="328" t="s">
        <v>206</v>
      </c>
      <c r="B3" s="329"/>
      <c r="C3" s="329"/>
      <c r="D3" s="330">
        <v>30000</v>
      </c>
      <c r="E3" s="329"/>
      <c r="F3" s="329"/>
      <c r="G3" s="330">
        <v>25000</v>
      </c>
      <c r="H3" s="329"/>
      <c r="I3" s="329"/>
      <c r="J3" s="329"/>
      <c r="K3" s="329"/>
      <c r="L3" s="329"/>
      <c r="M3" s="329"/>
      <c r="N3" s="329"/>
      <c r="O3" s="329"/>
      <c r="P3" s="331"/>
      <c r="Q3" s="331"/>
      <c r="R3" s="331"/>
      <c r="S3" s="332">
        <f t="shared" ref="S3:S16" si="0">SUM(B3:R3)</f>
        <v>55000</v>
      </c>
    </row>
    <row r="4" spans="1:19" x14ac:dyDescent="0.2">
      <c r="A4" s="328" t="s">
        <v>205</v>
      </c>
      <c r="B4" s="330">
        <v>65000</v>
      </c>
      <c r="C4" s="329"/>
      <c r="D4" s="329"/>
      <c r="E4" s="329"/>
      <c r="F4" s="333"/>
      <c r="G4" s="329"/>
      <c r="H4" s="329"/>
      <c r="I4" s="329"/>
      <c r="J4" s="329"/>
      <c r="K4" s="329"/>
      <c r="L4" s="329"/>
      <c r="M4" s="329"/>
      <c r="N4" s="329"/>
      <c r="O4" s="329"/>
      <c r="P4" s="331"/>
      <c r="Q4" s="331"/>
      <c r="R4" s="331"/>
      <c r="S4" s="332">
        <f t="shared" si="0"/>
        <v>65000</v>
      </c>
    </row>
    <row r="5" spans="1:19" x14ac:dyDescent="0.2">
      <c r="A5" s="328" t="s">
        <v>204</v>
      </c>
      <c r="B5" s="329"/>
      <c r="C5" s="329"/>
      <c r="D5" s="329"/>
      <c r="E5" s="334"/>
      <c r="F5" s="330">
        <v>25000</v>
      </c>
      <c r="G5" s="329"/>
      <c r="H5" s="329"/>
      <c r="I5" s="329"/>
      <c r="J5" s="329"/>
      <c r="K5" s="329"/>
      <c r="L5" s="329"/>
      <c r="M5" s="330"/>
      <c r="N5" s="329"/>
      <c r="O5" s="329"/>
      <c r="P5" s="331"/>
      <c r="Q5" s="331"/>
      <c r="R5" s="331"/>
      <c r="S5" s="332">
        <f t="shared" si="0"/>
        <v>25000</v>
      </c>
    </row>
    <row r="6" spans="1:19" x14ac:dyDescent="0.2">
      <c r="A6" s="328" t="s">
        <v>297</v>
      </c>
      <c r="B6" s="329"/>
      <c r="C6" s="330">
        <v>30000</v>
      </c>
      <c r="D6" s="329"/>
      <c r="E6" s="329"/>
      <c r="F6" s="329"/>
      <c r="G6" s="329"/>
      <c r="H6" s="329"/>
      <c r="I6" s="329"/>
      <c r="J6" s="329"/>
      <c r="K6" s="329"/>
      <c r="L6" s="329"/>
      <c r="M6" s="329"/>
      <c r="N6" s="329"/>
      <c r="O6" s="329"/>
      <c r="P6" s="331"/>
      <c r="Q6" s="331"/>
      <c r="R6" s="331"/>
      <c r="S6" s="332">
        <f t="shared" si="0"/>
        <v>30000</v>
      </c>
    </row>
    <row r="7" spans="1:19" ht="25.5" x14ac:dyDescent="0.2">
      <c r="A7" s="328" t="s">
        <v>298</v>
      </c>
      <c r="B7" s="329"/>
      <c r="C7" s="329"/>
      <c r="D7" s="329"/>
      <c r="E7" s="330"/>
      <c r="F7" s="329"/>
      <c r="G7" s="329"/>
      <c r="H7" s="329"/>
      <c r="I7" s="329"/>
      <c r="J7" s="329"/>
      <c r="K7" s="329"/>
      <c r="L7" s="329"/>
      <c r="M7" s="329"/>
      <c r="N7" s="329"/>
      <c r="O7" s="329"/>
      <c r="P7" s="331"/>
      <c r="Q7" s="331"/>
      <c r="R7" s="331"/>
      <c r="S7" s="332">
        <f t="shared" si="0"/>
        <v>0</v>
      </c>
    </row>
    <row r="8" spans="1:19" x14ac:dyDescent="0.2">
      <c r="A8" s="328" t="s">
        <v>299</v>
      </c>
      <c r="B8" s="329"/>
      <c r="C8" s="329"/>
      <c r="D8" s="329"/>
      <c r="E8" s="330">
        <v>14125</v>
      </c>
      <c r="F8" s="329"/>
      <c r="G8" s="330"/>
      <c r="H8" s="330"/>
      <c r="I8" s="330"/>
      <c r="J8" s="329"/>
      <c r="K8" s="330">
        <v>15000</v>
      </c>
      <c r="L8" s="329"/>
      <c r="M8" s="329"/>
      <c r="N8" s="330">
        <v>10000</v>
      </c>
      <c r="O8" s="329"/>
      <c r="P8" s="331"/>
      <c r="Q8" s="415">
        <v>15000</v>
      </c>
      <c r="R8" s="331"/>
      <c r="S8" s="332">
        <f t="shared" si="0"/>
        <v>54125</v>
      </c>
    </row>
    <row r="9" spans="1:19" s="118" customFormat="1" x14ac:dyDescent="0.2">
      <c r="A9" s="328" t="s">
        <v>300</v>
      </c>
      <c r="B9" s="329"/>
      <c r="C9" s="329"/>
      <c r="D9" s="329"/>
      <c r="E9" s="329"/>
      <c r="F9" s="329"/>
      <c r="G9" s="329"/>
      <c r="H9" s="329"/>
      <c r="I9" s="330"/>
      <c r="J9" s="329"/>
      <c r="K9" s="329"/>
      <c r="L9" s="329"/>
      <c r="M9" s="329"/>
      <c r="N9" s="329"/>
      <c r="O9" s="329"/>
      <c r="P9" s="330">
        <v>50000</v>
      </c>
      <c r="Q9" s="415"/>
      <c r="R9" s="331"/>
      <c r="S9" s="332">
        <f t="shared" si="0"/>
        <v>50000</v>
      </c>
    </row>
    <row r="10" spans="1:19" ht="25.5" x14ac:dyDescent="0.2">
      <c r="A10" s="328" t="s">
        <v>301</v>
      </c>
      <c r="B10" s="329"/>
      <c r="C10" s="329"/>
      <c r="D10" s="329"/>
      <c r="E10" s="329"/>
      <c r="F10" s="329"/>
      <c r="G10" s="329"/>
      <c r="H10" s="330">
        <v>95000</v>
      </c>
      <c r="I10" s="329"/>
      <c r="J10" s="329"/>
      <c r="K10" s="330"/>
      <c r="L10" s="329"/>
      <c r="M10" s="329"/>
      <c r="N10" s="330"/>
      <c r="O10" s="329"/>
      <c r="P10" s="331"/>
      <c r="Q10" s="415"/>
      <c r="R10" s="331"/>
      <c r="S10" s="332">
        <f t="shared" si="0"/>
        <v>95000</v>
      </c>
    </row>
    <row r="11" spans="1:19" x14ac:dyDescent="0.2">
      <c r="A11" s="328" t="s">
        <v>302</v>
      </c>
      <c r="B11" s="329"/>
      <c r="C11" s="329"/>
      <c r="D11" s="329"/>
      <c r="E11" s="329"/>
      <c r="F11" s="329"/>
      <c r="G11" s="330"/>
      <c r="H11" s="330"/>
      <c r="I11" s="329"/>
      <c r="J11" s="329"/>
      <c r="K11" s="329"/>
      <c r="L11" s="330"/>
      <c r="M11" s="329"/>
      <c r="N11" s="329"/>
      <c r="O11" s="333">
        <v>30000</v>
      </c>
      <c r="P11" s="331"/>
      <c r="Q11" s="331"/>
      <c r="R11" s="331"/>
      <c r="S11" s="332">
        <f t="shared" si="0"/>
        <v>30000</v>
      </c>
    </row>
    <row r="12" spans="1:19" ht="25.5" x14ac:dyDescent="0.2">
      <c r="A12" s="328" t="s">
        <v>303</v>
      </c>
      <c r="B12" s="329"/>
      <c r="C12" s="329"/>
      <c r="D12" s="329"/>
      <c r="E12" s="329"/>
      <c r="F12" s="329"/>
      <c r="G12" s="329"/>
      <c r="H12" s="329"/>
      <c r="I12" s="329"/>
      <c r="J12" s="330">
        <v>50000</v>
      </c>
      <c r="K12" s="329"/>
      <c r="L12" s="329"/>
      <c r="M12" s="329"/>
      <c r="N12" s="329"/>
      <c r="O12" s="329"/>
      <c r="P12" s="331"/>
      <c r="Q12" s="331"/>
      <c r="R12" s="331"/>
      <c r="S12" s="332">
        <f t="shared" si="0"/>
        <v>50000</v>
      </c>
    </row>
    <row r="13" spans="1:19" ht="30" customHeight="1" x14ac:dyDescent="0.2">
      <c r="A13" s="328" t="s">
        <v>304</v>
      </c>
      <c r="B13" s="329"/>
      <c r="C13" s="329"/>
      <c r="D13" s="329"/>
      <c r="E13" s="329"/>
      <c r="F13" s="330"/>
      <c r="G13" s="330">
        <v>25000</v>
      </c>
      <c r="H13" s="329"/>
      <c r="I13" s="329"/>
      <c r="J13" s="329"/>
      <c r="K13" s="329"/>
      <c r="L13" s="329"/>
      <c r="M13" s="329"/>
      <c r="N13" s="329"/>
      <c r="O13" s="329"/>
      <c r="P13" s="331"/>
      <c r="Q13" s="331"/>
      <c r="R13" s="331"/>
      <c r="S13" s="332">
        <f t="shared" si="0"/>
        <v>25000</v>
      </c>
    </row>
    <row r="14" spans="1:19" ht="25.5" x14ac:dyDescent="0.2">
      <c r="A14" s="328" t="s">
        <v>306</v>
      </c>
      <c r="B14" s="329"/>
      <c r="C14" s="329"/>
      <c r="D14" s="329"/>
      <c r="E14" s="329"/>
      <c r="F14" s="329"/>
      <c r="G14" s="329"/>
      <c r="H14" s="329"/>
      <c r="I14" s="329"/>
      <c r="J14" s="329"/>
      <c r="K14" s="329"/>
      <c r="L14" s="329"/>
      <c r="M14" s="330">
        <v>15000</v>
      </c>
      <c r="N14" s="329"/>
      <c r="O14" s="329"/>
      <c r="P14" s="331"/>
      <c r="Q14" s="331"/>
      <c r="R14" s="331"/>
      <c r="S14" s="332">
        <f t="shared" si="0"/>
        <v>15000</v>
      </c>
    </row>
    <row r="15" spans="1:19" ht="52.5" customHeight="1" x14ac:dyDescent="0.2">
      <c r="A15" s="335" t="s">
        <v>318</v>
      </c>
      <c r="B15" s="329"/>
      <c r="C15" s="329"/>
      <c r="D15" s="329"/>
      <c r="E15" s="330"/>
      <c r="F15" s="330">
        <v>10000</v>
      </c>
      <c r="G15" s="329"/>
      <c r="H15" s="329"/>
      <c r="I15" s="329"/>
      <c r="J15" s="329"/>
      <c r="K15" s="329"/>
      <c r="L15" s="329"/>
      <c r="M15" s="329"/>
      <c r="N15" s="329"/>
      <c r="O15" s="329"/>
      <c r="P15" s="331"/>
      <c r="Q15" s="331"/>
      <c r="R15" s="331"/>
      <c r="S15" s="332">
        <f t="shared" si="0"/>
        <v>10000</v>
      </c>
    </row>
    <row r="16" spans="1:19" ht="13.5" thickBot="1" x14ac:dyDescent="0.25">
      <c r="A16" s="336" t="s">
        <v>305</v>
      </c>
      <c r="B16" s="337"/>
      <c r="C16" s="337"/>
      <c r="D16" s="337"/>
      <c r="E16" s="337"/>
      <c r="F16" s="337"/>
      <c r="G16" s="337"/>
      <c r="H16" s="337"/>
      <c r="I16" s="337"/>
      <c r="J16" s="337"/>
      <c r="K16" s="337"/>
      <c r="L16" s="338">
        <v>35000</v>
      </c>
      <c r="M16" s="337"/>
      <c r="N16" s="337"/>
      <c r="O16" s="337"/>
      <c r="P16" s="339"/>
      <c r="Q16" s="339"/>
      <c r="R16" s="339"/>
      <c r="S16" s="340">
        <f t="shared" si="0"/>
        <v>35000</v>
      </c>
    </row>
    <row r="17" spans="1:21" s="118" customFormat="1" ht="13.5" thickBot="1" x14ac:dyDescent="0.25">
      <c r="A17" s="341" t="s">
        <v>113</v>
      </c>
      <c r="B17" s="342">
        <f t="shared" ref="B17:S17" si="1">SUM(B3:B16)</f>
        <v>65000</v>
      </c>
      <c r="C17" s="342">
        <f t="shared" si="1"/>
        <v>30000</v>
      </c>
      <c r="D17" s="342">
        <f t="shared" si="1"/>
        <v>30000</v>
      </c>
      <c r="E17" s="342">
        <f t="shared" si="1"/>
        <v>14125</v>
      </c>
      <c r="F17" s="342">
        <f t="shared" si="1"/>
        <v>35000</v>
      </c>
      <c r="G17" s="342">
        <f t="shared" si="1"/>
        <v>50000</v>
      </c>
      <c r="H17" s="342">
        <f t="shared" si="1"/>
        <v>95000</v>
      </c>
      <c r="I17" s="342">
        <f t="shared" si="1"/>
        <v>0</v>
      </c>
      <c r="J17" s="342">
        <f t="shared" si="1"/>
        <v>50000</v>
      </c>
      <c r="K17" s="342">
        <f t="shared" si="1"/>
        <v>15000</v>
      </c>
      <c r="L17" s="342">
        <f t="shared" si="1"/>
        <v>35000</v>
      </c>
      <c r="M17" s="342">
        <f t="shared" si="1"/>
        <v>15000</v>
      </c>
      <c r="N17" s="342">
        <f t="shared" si="1"/>
        <v>10000</v>
      </c>
      <c r="O17" s="342">
        <f t="shared" si="1"/>
        <v>30000</v>
      </c>
      <c r="P17" s="343">
        <f t="shared" ref="P17:Q17" si="2">SUM(P3:P16)</f>
        <v>50000</v>
      </c>
      <c r="Q17" s="343">
        <f t="shared" si="2"/>
        <v>15000</v>
      </c>
      <c r="R17" s="343">
        <f t="shared" si="1"/>
        <v>0</v>
      </c>
      <c r="S17" s="344">
        <f t="shared" si="1"/>
        <v>539125</v>
      </c>
      <c r="U17" s="291"/>
    </row>
    <row r="18" spans="1:21" s="118" customFormat="1" x14ac:dyDescent="0.2">
      <c r="A18" s="345" t="s">
        <v>315</v>
      </c>
      <c r="B18" s="346">
        <v>229284</v>
      </c>
      <c r="C18" s="346">
        <v>2718224</v>
      </c>
      <c r="D18" s="346">
        <f>C19</f>
        <v>535243</v>
      </c>
      <c r="E18" s="346">
        <f>D19</f>
        <v>565609</v>
      </c>
      <c r="F18" s="346">
        <f t="shared" ref="F18:O18" si="3">E19</f>
        <v>551484</v>
      </c>
      <c r="G18" s="346">
        <f t="shared" si="3"/>
        <v>516484</v>
      </c>
      <c r="H18" s="346">
        <f t="shared" si="3"/>
        <v>486484</v>
      </c>
      <c r="I18" s="346">
        <f t="shared" si="3"/>
        <v>441484</v>
      </c>
      <c r="J18" s="346">
        <f t="shared" si="3"/>
        <v>491484</v>
      </c>
      <c r="K18" s="346">
        <f t="shared" si="3"/>
        <v>491484</v>
      </c>
      <c r="L18" s="346">
        <f t="shared" si="3"/>
        <v>526484</v>
      </c>
      <c r="M18" s="346">
        <f t="shared" si="3"/>
        <v>541484</v>
      </c>
      <c r="N18" s="346">
        <f t="shared" si="3"/>
        <v>576484</v>
      </c>
      <c r="O18" s="346">
        <f t="shared" si="3"/>
        <v>616484</v>
      </c>
      <c r="P18" s="346">
        <f>O19</f>
        <v>636484</v>
      </c>
      <c r="Q18" s="346">
        <f>O19</f>
        <v>636484</v>
      </c>
      <c r="R18" s="346">
        <f>P19</f>
        <v>636484</v>
      </c>
      <c r="S18" s="347"/>
    </row>
    <row r="19" spans="1:21" ht="13.5" thickBot="1" x14ac:dyDescent="0.25">
      <c r="A19" s="348" t="s">
        <v>316</v>
      </c>
      <c r="B19" s="349">
        <v>2718224</v>
      </c>
      <c r="C19" s="349">
        <v>535243</v>
      </c>
      <c r="D19" s="349">
        <v>565609</v>
      </c>
      <c r="E19" s="349">
        <f>D19-E17</f>
        <v>551484</v>
      </c>
      <c r="F19" s="349">
        <f>E19-F17</f>
        <v>516484</v>
      </c>
      <c r="G19" s="349">
        <f>F19-G17+20000</f>
        <v>486484</v>
      </c>
      <c r="H19" s="349">
        <f t="shared" ref="H19:O19" si="4">G19-H17+50000</f>
        <v>441484</v>
      </c>
      <c r="I19" s="349">
        <f t="shared" si="4"/>
        <v>491484</v>
      </c>
      <c r="J19" s="349">
        <f t="shared" si="4"/>
        <v>491484</v>
      </c>
      <c r="K19" s="349">
        <f t="shared" si="4"/>
        <v>526484</v>
      </c>
      <c r="L19" s="349">
        <f t="shared" si="4"/>
        <v>541484</v>
      </c>
      <c r="M19" s="349">
        <f t="shared" si="4"/>
        <v>576484</v>
      </c>
      <c r="N19" s="349">
        <f t="shared" si="4"/>
        <v>616484</v>
      </c>
      <c r="O19" s="349">
        <f t="shared" si="4"/>
        <v>636484</v>
      </c>
      <c r="P19" s="349">
        <f>O19-P17+50000</f>
        <v>636484</v>
      </c>
      <c r="Q19" s="349">
        <f>O19-Q17+50000</f>
        <v>671484</v>
      </c>
      <c r="R19" s="349">
        <f>P19-R17+50000</f>
        <v>686484</v>
      </c>
      <c r="S19" s="350"/>
    </row>
    <row r="20" spans="1:21" x14ac:dyDescent="0.2">
      <c r="A20" s="72"/>
      <c r="B20" s="77"/>
      <c r="C20" s="77"/>
      <c r="D20" s="77"/>
      <c r="E20" s="77"/>
      <c r="F20" s="77"/>
      <c r="G20" s="72"/>
      <c r="H20" s="72"/>
      <c r="I20" s="72"/>
      <c r="J20" s="72"/>
      <c r="K20" s="72"/>
      <c r="L20" s="72"/>
      <c r="M20" s="72"/>
      <c r="N20" s="72"/>
      <c r="O20" s="72"/>
      <c r="P20" s="72"/>
      <c r="Q20" s="72"/>
      <c r="R20" s="72"/>
      <c r="S20" s="72"/>
    </row>
    <row r="21" spans="1:21" x14ac:dyDescent="0.2">
      <c r="A21" s="80" t="s">
        <v>317</v>
      </c>
      <c r="B21" s="76"/>
      <c r="C21" s="76"/>
      <c r="D21" s="76"/>
      <c r="E21" s="76"/>
      <c r="F21" s="76"/>
      <c r="G21" s="80"/>
      <c r="H21" s="80"/>
      <c r="I21" s="72"/>
      <c r="J21" s="72"/>
      <c r="K21" s="72"/>
      <c r="L21" s="72"/>
      <c r="M21" s="72"/>
      <c r="N21" s="72"/>
      <c r="O21" s="72"/>
      <c r="P21" s="72"/>
      <c r="Q21" s="72"/>
      <c r="R21" s="72"/>
      <c r="S21" s="72"/>
    </row>
    <row r="22" spans="1:21" x14ac:dyDescent="0.2">
      <c r="A22" s="72"/>
      <c r="B22" s="77"/>
      <c r="C22" s="77"/>
      <c r="D22" s="77"/>
      <c r="E22" s="77"/>
      <c r="F22" s="77"/>
      <c r="G22" s="72"/>
      <c r="H22" s="72"/>
      <c r="I22" s="72"/>
      <c r="J22" s="72"/>
      <c r="K22" s="72"/>
      <c r="L22" s="72"/>
      <c r="M22" s="72"/>
      <c r="N22" s="72"/>
      <c r="O22" s="72"/>
      <c r="P22" s="72"/>
      <c r="Q22" s="72"/>
      <c r="R22" s="72"/>
      <c r="S22" s="72"/>
    </row>
    <row r="23" spans="1:21" x14ac:dyDescent="0.2">
      <c r="A23" s="72"/>
      <c r="B23" s="77"/>
      <c r="C23" s="77"/>
      <c r="D23" s="77"/>
      <c r="E23" s="77"/>
      <c r="F23" s="77"/>
      <c r="G23" s="72"/>
      <c r="H23" s="72"/>
      <c r="I23" s="72"/>
      <c r="J23" s="72"/>
      <c r="K23" s="72"/>
      <c r="L23" s="72"/>
      <c r="M23" s="72"/>
      <c r="N23" s="72"/>
      <c r="O23" s="72"/>
      <c r="P23" s="72"/>
      <c r="Q23" s="72"/>
      <c r="R23" s="72"/>
      <c r="S23" s="72"/>
    </row>
  </sheetData>
  <pageMargins left="0.7" right="0.7" top="0.75" bottom="0.75" header="0.3" footer="0.3"/>
  <pageSetup scale="73" orientation="landscape" r:id="rId1"/>
  <headerFooter>
    <oddFooter>&amp;C19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P38"/>
  <sheetViews>
    <sheetView zoomScaleNormal="100" workbookViewId="0">
      <selection activeCell="H23" sqref="H23"/>
    </sheetView>
  </sheetViews>
  <sheetFormatPr defaultColWidth="9.140625" defaultRowHeight="12.75" x14ac:dyDescent="0.2"/>
  <cols>
    <col min="1" max="1" width="4.28515625" style="7" customWidth="1"/>
    <col min="2" max="3" width="9.140625" style="7"/>
    <col min="4" max="4" width="22.28515625" style="7" customWidth="1"/>
    <col min="5" max="6" width="14.7109375" style="167" customWidth="1"/>
    <col min="7" max="8" width="14.7109375" style="233" customWidth="1"/>
    <col min="9" max="10" width="14.7109375" style="167" customWidth="1"/>
    <col min="11" max="11" width="14.7109375" style="222" customWidth="1"/>
    <col min="12" max="12" width="14.7109375" style="35" customWidth="1"/>
    <col min="13" max="13" width="13" style="7" customWidth="1"/>
    <col min="14" max="14" width="5.140625" style="7" customWidth="1"/>
    <col min="15" max="15" width="4.28515625" style="7" customWidth="1"/>
    <col min="16" max="16384" width="9.140625" style="7"/>
  </cols>
  <sheetData>
    <row r="1" spans="1:12" s="168" customFormat="1" ht="26.45" customHeight="1" x14ac:dyDescent="0.35">
      <c r="A1" s="48" t="s">
        <v>222</v>
      </c>
      <c r="E1" s="31"/>
      <c r="F1" s="169"/>
      <c r="G1" s="169"/>
      <c r="H1" s="169"/>
      <c r="I1" s="169"/>
      <c r="J1" s="169"/>
      <c r="L1" s="148" t="str">
        <f>Summary!$J$1</f>
        <v>MADACC 2021 Budget</v>
      </c>
    </row>
    <row r="2" spans="1:12" s="168" customFormat="1" ht="17.45" customHeight="1" x14ac:dyDescent="0.3">
      <c r="E2" s="31"/>
      <c r="F2" s="169"/>
      <c r="G2" s="169"/>
      <c r="H2" s="169"/>
      <c r="I2" s="169"/>
      <c r="J2" s="169"/>
      <c r="K2" s="169"/>
      <c r="L2" s="170"/>
    </row>
    <row r="3" spans="1:12" s="168" customFormat="1" ht="11.25" customHeight="1" x14ac:dyDescent="0.3">
      <c r="E3" s="31"/>
      <c r="F3" s="169"/>
      <c r="G3" s="169"/>
      <c r="H3" s="169"/>
      <c r="I3" s="169"/>
      <c r="J3" s="169"/>
      <c r="K3" s="169"/>
      <c r="L3" s="170"/>
    </row>
    <row r="4" spans="1:12" ht="15.75" x14ac:dyDescent="0.25">
      <c r="A4" s="30"/>
      <c r="B4" s="30"/>
      <c r="C4" s="30"/>
      <c r="D4" s="30"/>
    </row>
    <row r="5" spans="1:12" ht="15.75" x14ac:dyDescent="0.25">
      <c r="A5" s="30"/>
      <c r="B5" s="30"/>
      <c r="C5" s="30"/>
      <c r="D5" s="30"/>
    </row>
    <row r="7" spans="1:12" x14ac:dyDescent="0.2">
      <c r="E7" s="49">
        <v>2017</v>
      </c>
      <c r="F7" s="49">
        <v>2018</v>
      </c>
      <c r="G7" s="49">
        <v>2019</v>
      </c>
      <c r="H7" s="49">
        <v>2020</v>
      </c>
      <c r="I7" s="49">
        <v>2020</v>
      </c>
      <c r="J7" s="49">
        <v>2020</v>
      </c>
      <c r="K7" s="49">
        <v>2021</v>
      </c>
      <c r="L7" s="133" t="s">
        <v>226</v>
      </c>
    </row>
    <row r="8" spans="1:12" ht="12.75" customHeight="1" thickBot="1" x14ac:dyDescent="0.3">
      <c r="A8" s="47"/>
      <c r="B8" s="47"/>
      <c r="C8" s="47"/>
      <c r="D8" s="47"/>
      <c r="E8" s="293" t="s">
        <v>34</v>
      </c>
      <c r="F8" s="293" t="s">
        <v>34</v>
      </c>
      <c r="G8" s="295" t="s">
        <v>34</v>
      </c>
      <c r="H8" s="293" t="s">
        <v>231</v>
      </c>
      <c r="I8" s="295" t="s">
        <v>228</v>
      </c>
      <c r="J8" s="295" t="s">
        <v>227</v>
      </c>
      <c r="K8" s="295" t="s">
        <v>229</v>
      </c>
      <c r="L8" s="133" t="s">
        <v>326</v>
      </c>
    </row>
    <row r="9" spans="1:12" s="26" customFormat="1" ht="15" x14ac:dyDescent="0.25">
      <c r="A9" s="20" t="s">
        <v>104</v>
      </c>
      <c r="B9" s="20"/>
      <c r="C9" s="20"/>
      <c r="D9" s="20"/>
      <c r="E9" s="171"/>
      <c r="F9" s="171"/>
      <c r="G9" s="171"/>
      <c r="H9" s="237"/>
      <c r="I9" s="237"/>
      <c r="J9" s="237"/>
      <c r="K9" s="237"/>
      <c r="L9" s="172"/>
    </row>
    <row r="10" spans="1:12" ht="12.75" customHeight="1" x14ac:dyDescent="0.25">
      <c r="A10" s="47"/>
      <c r="B10" s="47"/>
      <c r="C10" s="47"/>
      <c r="D10" s="47"/>
      <c r="E10" s="127"/>
      <c r="F10" s="127"/>
      <c r="G10" s="127"/>
      <c r="H10" s="294"/>
      <c r="I10" s="296"/>
      <c r="J10" s="296"/>
      <c r="K10" s="296"/>
    </row>
    <row r="11" spans="1:12" ht="15" x14ac:dyDescent="0.25">
      <c r="B11" s="47" t="s">
        <v>230</v>
      </c>
      <c r="C11" s="47"/>
      <c r="D11" s="47"/>
      <c r="E11" s="103">
        <v>182637</v>
      </c>
      <c r="F11" s="103">
        <v>239181</v>
      </c>
      <c r="G11" s="103">
        <v>234019</v>
      </c>
      <c r="H11" s="103">
        <v>234019</v>
      </c>
      <c r="I11" s="103">
        <v>31928</v>
      </c>
      <c r="J11" s="103">
        <v>228856</v>
      </c>
      <c r="K11" s="103">
        <v>223694</v>
      </c>
      <c r="L11" s="35">
        <f>(K11-H11)/H11</f>
        <v>-4.4120349202415192E-2</v>
      </c>
    </row>
    <row r="12" spans="1:12" ht="15" x14ac:dyDescent="0.25">
      <c r="B12" s="47" t="s">
        <v>241</v>
      </c>
      <c r="C12" s="47"/>
      <c r="D12" s="47"/>
      <c r="E12" s="103">
        <v>0</v>
      </c>
      <c r="F12" s="103">
        <v>0</v>
      </c>
      <c r="G12" s="103">
        <v>0</v>
      </c>
      <c r="H12" s="103">
        <v>0</v>
      </c>
      <c r="I12" s="103">
        <v>0</v>
      </c>
      <c r="J12" s="103">
        <v>0</v>
      </c>
      <c r="K12" s="103">
        <v>0</v>
      </c>
    </row>
    <row r="13" spans="1:12" ht="15" x14ac:dyDescent="0.25">
      <c r="B13" s="47" t="s">
        <v>233</v>
      </c>
      <c r="C13" s="47"/>
      <c r="D13" s="47"/>
      <c r="E13" s="103">
        <v>751</v>
      </c>
      <c r="F13" s="103">
        <v>0</v>
      </c>
      <c r="G13" s="103">
        <v>0</v>
      </c>
      <c r="H13" s="103">
        <v>0</v>
      </c>
      <c r="I13" s="103">
        <v>0</v>
      </c>
      <c r="J13" s="103">
        <v>0</v>
      </c>
      <c r="K13" s="103">
        <v>0</v>
      </c>
    </row>
    <row r="14" spans="1:12" ht="15" x14ac:dyDescent="0.25">
      <c r="B14" s="47" t="s">
        <v>262</v>
      </c>
      <c r="C14" s="47"/>
      <c r="D14" s="47"/>
      <c r="E14" s="103">
        <v>0</v>
      </c>
      <c r="F14" s="103">
        <v>0</v>
      </c>
      <c r="G14" s="103">
        <v>0</v>
      </c>
      <c r="H14" s="103">
        <v>0</v>
      </c>
      <c r="I14" s="103">
        <v>0</v>
      </c>
      <c r="J14" s="103">
        <v>0</v>
      </c>
      <c r="K14" s="103">
        <v>0</v>
      </c>
    </row>
    <row r="15" spans="1:12" ht="15" x14ac:dyDescent="0.25">
      <c r="B15" s="47" t="s">
        <v>261</v>
      </c>
      <c r="C15" s="47"/>
      <c r="D15" s="47"/>
      <c r="E15" s="103">
        <v>0</v>
      </c>
      <c r="F15" s="103">
        <v>0</v>
      </c>
      <c r="G15" s="103">
        <v>0</v>
      </c>
      <c r="H15" s="103">
        <v>0</v>
      </c>
      <c r="I15" s="103">
        <v>0</v>
      </c>
      <c r="J15" s="103">
        <v>0</v>
      </c>
      <c r="K15" s="103">
        <v>0</v>
      </c>
    </row>
    <row r="16" spans="1:12" ht="12.75" customHeight="1" x14ac:dyDescent="0.25">
      <c r="A16" s="47"/>
      <c r="B16" s="47"/>
      <c r="C16" s="47"/>
      <c r="D16" s="47"/>
      <c r="E16" s="104"/>
      <c r="F16" s="104"/>
      <c r="G16" s="104"/>
      <c r="H16" s="105"/>
      <c r="I16" s="105"/>
      <c r="J16" s="105"/>
      <c r="K16" s="105"/>
      <c r="L16" s="105"/>
    </row>
    <row r="17" spans="1:12" ht="15" x14ac:dyDescent="0.25">
      <c r="A17" s="173"/>
      <c r="B17" s="173"/>
      <c r="C17" s="173"/>
      <c r="D17" s="173" t="s">
        <v>113</v>
      </c>
      <c r="E17" s="128">
        <f t="shared" ref="E17:F17" si="0">SUM(E11:E16)</f>
        <v>183388</v>
      </c>
      <c r="F17" s="128">
        <f t="shared" si="0"/>
        <v>239181</v>
      </c>
      <c r="G17" s="128">
        <f t="shared" ref="G17:K17" si="1">SUM(G11:G16)</f>
        <v>234019</v>
      </c>
      <c r="H17" s="128">
        <f t="shared" ref="H17" si="2">SUM(H11:H16)</f>
        <v>234019</v>
      </c>
      <c r="I17" s="128">
        <f t="shared" si="1"/>
        <v>31928</v>
      </c>
      <c r="J17" s="128">
        <f t="shared" si="1"/>
        <v>228856</v>
      </c>
      <c r="K17" s="128">
        <f t="shared" si="1"/>
        <v>223694</v>
      </c>
      <c r="L17" s="133">
        <f>(K17-H17)/H17</f>
        <v>-4.4120349202415192E-2</v>
      </c>
    </row>
    <row r="18" spans="1:12" ht="12.75" customHeight="1" x14ac:dyDescent="0.25">
      <c r="A18" s="47"/>
      <c r="B18" s="47"/>
      <c r="C18" s="47"/>
      <c r="D18" s="47"/>
      <c r="E18" s="103"/>
      <c r="F18" s="103"/>
      <c r="G18" s="103"/>
      <c r="H18" s="238"/>
      <c r="I18" s="238"/>
      <c r="J18" s="238"/>
      <c r="K18" s="238"/>
    </row>
    <row r="19" spans="1:12" s="174" customFormat="1" ht="15" x14ac:dyDescent="0.25">
      <c r="A19" s="20" t="s">
        <v>105</v>
      </c>
      <c r="B19" s="20"/>
      <c r="C19" s="20"/>
      <c r="D19" s="20"/>
      <c r="E19" s="106"/>
      <c r="F19" s="106"/>
      <c r="G19" s="106"/>
      <c r="H19" s="239"/>
      <c r="I19" s="239"/>
      <c r="J19" s="239"/>
      <c r="K19" s="239"/>
      <c r="L19" s="35"/>
    </row>
    <row r="20" spans="1:12" ht="12.75" customHeight="1" x14ac:dyDescent="0.25">
      <c r="A20" s="47"/>
      <c r="B20" s="47"/>
      <c r="C20" s="47"/>
      <c r="D20" s="47"/>
      <c r="E20" s="103"/>
      <c r="F20" s="103"/>
      <c r="G20" s="103"/>
      <c r="H20" s="238"/>
      <c r="I20" s="238"/>
      <c r="J20" s="238"/>
      <c r="K20" s="238"/>
    </row>
    <row r="21" spans="1:12" s="26" customFormat="1" ht="15" x14ac:dyDescent="0.25">
      <c r="B21" s="47" t="s">
        <v>263</v>
      </c>
      <c r="C21" s="47"/>
      <c r="D21" s="47"/>
      <c r="E21" s="103">
        <v>14978</v>
      </c>
      <c r="F21" s="103">
        <v>12650</v>
      </c>
      <c r="G21" s="103">
        <v>9488</v>
      </c>
      <c r="H21" s="103">
        <v>9488</v>
      </c>
      <c r="I21" s="103">
        <v>3163</v>
      </c>
      <c r="J21" s="103">
        <v>6325</v>
      </c>
      <c r="K21" s="103">
        <v>3163</v>
      </c>
      <c r="L21" s="35">
        <f>(K21-H21)/H21</f>
        <v>-0.66663153456998314</v>
      </c>
    </row>
    <row r="22" spans="1:12" ht="12.75" customHeight="1" x14ac:dyDescent="0.25">
      <c r="B22" s="47" t="s">
        <v>264</v>
      </c>
      <c r="C22" s="47"/>
      <c r="D22" s="47"/>
      <c r="E22" s="103">
        <v>115000</v>
      </c>
      <c r="F22" s="103">
        <v>115000</v>
      </c>
      <c r="G22" s="103">
        <v>115000</v>
      </c>
      <c r="H22" s="103">
        <v>115000</v>
      </c>
      <c r="I22" s="103">
        <v>0</v>
      </c>
      <c r="J22" s="103">
        <v>115000</v>
      </c>
      <c r="K22" s="103">
        <v>115000</v>
      </c>
      <c r="L22" s="35">
        <f t="shared" ref="L22:L29" si="3">(K22-H22)/H22</f>
        <v>0</v>
      </c>
    </row>
    <row r="23" spans="1:12" ht="12.75" customHeight="1" x14ac:dyDescent="0.25">
      <c r="B23" s="47" t="s">
        <v>265</v>
      </c>
      <c r="C23" s="47"/>
      <c r="D23" s="47"/>
      <c r="E23" s="103">
        <v>2695</v>
      </c>
      <c r="F23" s="103">
        <v>61531</v>
      </c>
      <c r="G23" s="103">
        <v>59531</v>
      </c>
      <c r="H23" s="103">
        <v>59531</v>
      </c>
      <c r="I23" s="103">
        <v>28766</v>
      </c>
      <c r="J23" s="103">
        <v>57531</v>
      </c>
      <c r="K23" s="103">
        <v>55531</v>
      </c>
      <c r="L23" s="35">
        <f t="shared" si="3"/>
        <v>-6.7191883220506968E-2</v>
      </c>
    </row>
    <row r="24" spans="1:12" ht="12.75" customHeight="1" x14ac:dyDescent="0.25">
      <c r="B24" s="47" t="s">
        <v>266</v>
      </c>
      <c r="C24" s="47"/>
      <c r="D24" s="47"/>
      <c r="E24" s="103">
        <v>50000</v>
      </c>
      <c r="F24" s="103">
        <v>50000</v>
      </c>
      <c r="G24" s="103">
        <v>50000</v>
      </c>
      <c r="H24" s="103">
        <v>50000</v>
      </c>
      <c r="I24" s="103">
        <v>0</v>
      </c>
      <c r="J24" s="103">
        <v>50000</v>
      </c>
      <c r="K24" s="103">
        <v>50000</v>
      </c>
      <c r="L24" s="35">
        <f t="shared" si="3"/>
        <v>0</v>
      </c>
    </row>
    <row r="25" spans="1:12" ht="15" x14ac:dyDescent="0.25">
      <c r="B25" s="47" t="s">
        <v>240</v>
      </c>
      <c r="C25" s="47"/>
      <c r="D25" s="47"/>
      <c r="E25" s="107">
        <v>0</v>
      </c>
      <c r="F25" s="107">
        <v>0</v>
      </c>
      <c r="G25" s="107">
        <v>0</v>
      </c>
      <c r="H25" s="107">
        <v>0</v>
      </c>
      <c r="I25" s="107">
        <v>0</v>
      </c>
      <c r="J25" s="107">
        <v>0</v>
      </c>
      <c r="K25" s="107">
        <v>0</v>
      </c>
    </row>
    <row r="26" spans="1:12" ht="15" x14ac:dyDescent="0.25">
      <c r="B26" s="47" t="s">
        <v>311</v>
      </c>
      <c r="C26" s="47"/>
      <c r="D26" s="47"/>
      <c r="E26" s="107">
        <v>57483</v>
      </c>
      <c r="F26" s="107">
        <v>0</v>
      </c>
      <c r="G26" s="107">
        <v>0</v>
      </c>
      <c r="H26" s="107">
        <v>0</v>
      </c>
      <c r="I26" s="107">
        <v>0</v>
      </c>
      <c r="J26" s="107">
        <v>0</v>
      </c>
      <c r="K26" s="107">
        <v>0</v>
      </c>
    </row>
    <row r="27" spans="1:12" ht="15" x14ac:dyDescent="0.25">
      <c r="B27" s="47" t="s">
        <v>221</v>
      </c>
      <c r="C27" s="47"/>
      <c r="D27" s="47"/>
      <c r="E27" s="108">
        <v>0</v>
      </c>
      <c r="F27" s="108">
        <v>0</v>
      </c>
      <c r="G27" s="108">
        <v>0</v>
      </c>
      <c r="H27" s="108">
        <v>0</v>
      </c>
      <c r="I27" s="108">
        <v>0</v>
      </c>
      <c r="J27" s="108">
        <v>0</v>
      </c>
      <c r="K27" s="108">
        <v>0</v>
      </c>
    </row>
    <row r="28" spans="1:12" ht="12.75" customHeight="1" x14ac:dyDescent="0.25">
      <c r="A28" s="47"/>
      <c r="B28" s="47"/>
      <c r="C28" s="47"/>
      <c r="D28" s="47"/>
      <c r="E28" s="103"/>
      <c r="F28" s="103"/>
      <c r="G28" s="103"/>
      <c r="H28" s="238"/>
      <c r="I28" s="238"/>
      <c r="J28" s="238"/>
      <c r="K28" s="238"/>
      <c r="L28" s="238"/>
    </row>
    <row r="29" spans="1:12" ht="15" x14ac:dyDescent="0.25">
      <c r="B29" s="173"/>
      <c r="C29" s="173"/>
      <c r="D29" s="173" t="s">
        <v>113</v>
      </c>
      <c r="E29" s="128">
        <f t="shared" ref="E29:F29" si="4">SUM(E21:E27)</f>
        <v>240156</v>
      </c>
      <c r="F29" s="128">
        <f t="shared" si="4"/>
        <v>239181</v>
      </c>
      <c r="G29" s="128">
        <f t="shared" ref="G29:K29" si="5">SUM(G21:G27)</f>
        <v>234019</v>
      </c>
      <c r="H29" s="128">
        <f t="shared" ref="H29" si="6">SUM(H21:H27)</f>
        <v>234019</v>
      </c>
      <c r="I29" s="128">
        <f t="shared" si="5"/>
        <v>31929</v>
      </c>
      <c r="J29" s="128">
        <f t="shared" si="5"/>
        <v>228856</v>
      </c>
      <c r="K29" s="128">
        <f t="shared" si="5"/>
        <v>223694</v>
      </c>
      <c r="L29" s="35">
        <f t="shared" si="3"/>
        <v>-4.4120349202415192E-2</v>
      </c>
    </row>
    <row r="30" spans="1:12" ht="12.75" customHeight="1" x14ac:dyDescent="0.25">
      <c r="A30" s="47"/>
      <c r="B30" s="47"/>
      <c r="C30" s="47"/>
      <c r="D30" s="47"/>
      <c r="E30" s="175"/>
      <c r="F30" s="175"/>
      <c r="G30" s="175"/>
      <c r="H30" s="41"/>
      <c r="I30" s="41"/>
      <c r="J30" s="41"/>
      <c r="K30" s="41"/>
    </row>
    <row r="31" spans="1:12" s="174" customFormat="1" ht="15" x14ac:dyDescent="0.25">
      <c r="B31" s="173"/>
      <c r="C31" s="173"/>
      <c r="D31" s="173" t="s">
        <v>102</v>
      </c>
      <c r="E31" s="129">
        <f t="shared" ref="E31:F31" si="7">(E17-E29)</f>
        <v>-56768</v>
      </c>
      <c r="F31" s="129">
        <f t="shared" si="7"/>
        <v>0</v>
      </c>
      <c r="G31" s="129">
        <f t="shared" ref="G31:K31" si="8">(G17-G29)</f>
        <v>0</v>
      </c>
      <c r="H31" s="260">
        <f t="shared" ref="H31" si="9">(H17-H29)</f>
        <v>0</v>
      </c>
      <c r="I31" s="129">
        <f t="shared" si="8"/>
        <v>-1</v>
      </c>
      <c r="J31" s="129">
        <f t="shared" si="8"/>
        <v>0</v>
      </c>
      <c r="K31" s="260">
        <f t="shared" si="8"/>
        <v>0</v>
      </c>
      <c r="L31" s="35"/>
    </row>
    <row r="32" spans="1:12" ht="12.75" customHeight="1" x14ac:dyDescent="0.2">
      <c r="A32" s="15"/>
      <c r="B32" s="15"/>
      <c r="C32" s="15"/>
      <c r="D32" s="15"/>
      <c r="E32" s="448"/>
      <c r="F32" s="448"/>
      <c r="G32" s="448"/>
      <c r="H32" s="448"/>
      <c r="I32" s="235"/>
      <c r="J32" s="238"/>
      <c r="K32" s="238"/>
    </row>
    <row r="33" spans="1:16" s="174" customFormat="1" ht="15.75" x14ac:dyDescent="0.25">
      <c r="A33" s="30"/>
      <c r="B33" s="47" t="s">
        <v>312</v>
      </c>
      <c r="C33" s="30"/>
      <c r="D33" s="30"/>
      <c r="E33" s="167"/>
      <c r="F33" s="167"/>
      <c r="G33" s="233"/>
      <c r="H33" s="233"/>
      <c r="I33" s="167"/>
      <c r="J33" s="167"/>
      <c r="K33" s="222"/>
      <c r="L33" s="35"/>
      <c r="M33" s="7"/>
      <c r="N33" s="7"/>
      <c r="O33" s="7"/>
    </row>
    <row r="34" spans="1:16" s="16" customFormat="1" ht="15.75" x14ac:dyDescent="0.25">
      <c r="A34" s="20"/>
      <c r="B34" s="15"/>
      <c r="C34" s="15"/>
      <c r="D34" s="15"/>
      <c r="E34" s="21"/>
      <c r="F34" s="21"/>
      <c r="G34" s="21"/>
      <c r="H34" s="21"/>
      <c r="I34" s="21"/>
      <c r="J34" s="21"/>
      <c r="K34" s="21"/>
      <c r="L34" s="35"/>
      <c r="M34" s="7"/>
      <c r="N34" s="7"/>
      <c r="O34" s="7"/>
      <c r="P34" s="7"/>
    </row>
    <row r="35" spans="1:16" ht="15" x14ac:dyDescent="0.25">
      <c r="A35" s="20"/>
      <c r="B35" s="20"/>
      <c r="C35" s="20"/>
      <c r="D35" s="20"/>
      <c r="E35" s="176"/>
      <c r="F35" s="177"/>
      <c r="G35" s="21"/>
      <c r="H35" s="21"/>
      <c r="I35" s="21"/>
      <c r="J35" s="449"/>
      <c r="K35" s="449"/>
    </row>
    <row r="36" spans="1:16" x14ac:dyDescent="0.2">
      <c r="A36" s="15"/>
      <c r="B36" s="15"/>
      <c r="C36" s="15"/>
      <c r="D36" s="15"/>
      <c r="E36" s="449"/>
      <c r="F36" s="449"/>
      <c r="G36" s="449"/>
      <c r="H36" s="449"/>
      <c r="I36" s="22"/>
      <c r="J36" s="449"/>
      <c r="K36" s="449"/>
    </row>
    <row r="37" spans="1:16" x14ac:dyDescent="0.2">
      <c r="A37" s="15"/>
      <c r="B37" s="15"/>
      <c r="C37" s="15"/>
      <c r="D37" s="15"/>
      <c r="E37" s="449"/>
      <c r="F37" s="449"/>
      <c r="G37" s="449"/>
      <c r="H37" s="449"/>
      <c r="I37" s="22"/>
      <c r="J37" s="449"/>
      <c r="K37" s="449"/>
    </row>
    <row r="38" spans="1:16" ht="15" x14ac:dyDescent="0.25">
      <c r="A38" s="15"/>
      <c r="B38" s="15"/>
      <c r="C38" s="15"/>
      <c r="D38" s="15"/>
      <c r="E38" s="449"/>
      <c r="F38" s="449"/>
      <c r="G38" s="450"/>
      <c r="H38" s="450"/>
      <c r="I38" s="178"/>
      <c r="J38" s="449"/>
      <c r="K38" s="449"/>
    </row>
  </sheetData>
  <mergeCells count="12">
    <mergeCell ref="J36:K36"/>
    <mergeCell ref="J37:K37"/>
    <mergeCell ref="J38:K38"/>
    <mergeCell ref="G38:H38"/>
    <mergeCell ref="J35:K35"/>
    <mergeCell ref="G36:H36"/>
    <mergeCell ref="G37:H37"/>
    <mergeCell ref="E32:F32"/>
    <mergeCell ref="G32:H32"/>
    <mergeCell ref="E38:F38"/>
    <mergeCell ref="E36:F36"/>
    <mergeCell ref="E37:F37"/>
  </mergeCells>
  <phoneticPr fontId="0" type="noConversion"/>
  <pageMargins left="0.75" right="0.75" top="1" bottom="1" header="0.5" footer="0.5"/>
  <pageSetup scale="76" firstPageNumber="19" orientation="landscape" useFirstPageNumber="1" r:id="rId1"/>
  <headerFooter alignWithMargins="0">
    <oddFooter>&amp;C20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P49"/>
  <sheetViews>
    <sheetView topLeftCell="A10" zoomScaleNormal="100" workbookViewId="0">
      <selection activeCell="G21" sqref="G21"/>
    </sheetView>
  </sheetViews>
  <sheetFormatPr defaultColWidth="9.140625" defaultRowHeight="16.5" x14ac:dyDescent="0.3"/>
  <cols>
    <col min="1" max="1" width="9.140625" style="181"/>
    <col min="2" max="2" width="15.140625" style="181" bestFit="1" customWidth="1"/>
    <col min="3" max="3" width="15.42578125" style="181" bestFit="1" customWidth="1"/>
    <col min="4" max="4" width="7.28515625" style="181" bestFit="1" customWidth="1"/>
    <col min="5" max="5" width="11.42578125" style="181" bestFit="1" customWidth="1"/>
    <col min="6" max="6" width="14.140625" style="181" bestFit="1" customWidth="1"/>
    <col min="7" max="7" width="9.85546875" style="181" bestFit="1" customWidth="1"/>
    <col min="8" max="8" width="12.28515625" style="181" bestFit="1" customWidth="1"/>
    <col min="9" max="9" width="10.42578125" style="181" customWidth="1"/>
    <col min="10" max="10" width="15.140625" style="181" bestFit="1" customWidth="1"/>
    <col min="11" max="11" width="15.42578125" style="181" bestFit="1" customWidth="1"/>
    <col min="12" max="12" width="7.28515625" style="181" bestFit="1" customWidth="1"/>
    <col min="13" max="13" width="14.140625" style="181" bestFit="1" customWidth="1"/>
    <col min="14" max="15" width="12.28515625" style="181" customWidth="1"/>
    <col min="16" max="16" width="15.5703125" style="181" customWidth="1"/>
    <col min="17" max="16384" width="9.140625" style="181"/>
  </cols>
  <sheetData>
    <row r="1" spans="1:16" x14ac:dyDescent="0.3">
      <c r="A1" s="179" t="s">
        <v>243</v>
      </c>
      <c r="B1" s="179"/>
      <c r="C1" s="180"/>
    </row>
    <row r="2" spans="1:16" x14ac:dyDescent="0.3">
      <c r="A2" s="179" t="s">
        <v>234</v>
      </c>
      <c r="B2" s="179"/>
      <c r="C2" s="182"/>
    </row>
    <row r="3" spans="1:16" x14ac:dyDescent="0.3">
      <c r="A3" s="223" t="s">
        <v>255</v>
      </c>
      <c r="B3" s="179"/>
    </row>
    <row r="4" spans="1:16" x14ac:dyDescent="0.3">
      <c r="A4" s="179"/>
      <c r="B4" s="179"/>
    </row>
    <row r="5" spans="1:16" x14ac:dyDescent="0.3">
      <c r="A5" s="183" t="s">
        <v>244</v>
      </c>
      <c r="B5" s="184"/>
      <c r="C5" s="185"/>
      <c r="D5" s="185"/>
      <c r="E5" s="185"/>
      <c r="F5" s="185"/>
      <c r="G5" s="185"/>
      <c r="H5" s="186"/>
      <c r="I5" s="183" t="s">
        <v>245</v>
      </c>
      <c r="J5" s="185"/>
      <c r="K5" s="185"/>
      <c r="L5" s="185"/>
      <c r="M5" s="185"/>
      <c r="N5" s="186"/>
      <c r="O5" s="183" t="s">
        <v>246</v>
      </c>
      <c r="P5" s="187"/>
    </row>
    <row r="6" spans="1:16" x14ac:dyDescent="0.3">
      <c r="A6" s="188"/>
      <c r="B6" s="189"/>
      <c r="C6" s="189"/>
      <c r="D6" s="189"/>
      <c r="E6" s="189"/>
      <c r="F6" s="189"/>
      <c r="G6" s="189"/>
      <c r="H6" s="190"/>
      <c r="I6" s="188"/>
      <c r="J6" s="189"/>
      <c r="K6" s="189"/>
      <c r="L6" s="189"/>
      <c r="M6" s="189"/>
      <c r="N6" s="190"/>
      <c r="O6" s="191" t="s">
        <v>247</v>
      </c>
      <c r="P6" s="190"/>
    </row>
    <row r="7" spans="1:16" x14ac:dyDescent="0.3">
      <c r="A7" s="188" t="s">
        <v>248</v>
      </c>
      <c r="B7" s="189"/>
      <c r="C7" s="192">
        <v>42710</v>
      </c>
      <c r="D7" s="189"/>
      <c r="E7" s="189"/>
      <c r="F7" s="189"/>
      <c r="G7" s="189"/>
      <c r="H7" s="190"/>
      <c r="I7" s="188" t="s">
        <v>249</v>
      </c>
      <c r="J7" s="189"/>
      <c r="K7" s="192">
        <v>42724</v>
      </c>
      <c r="L7" s="189"/>
      <c r="M7" s="189"/>
      <c r="N7" s="190"/>
      <c r="O7" s="188"/>
      <c r="P7" s="190"/>
    </row>
    <row r="8" spans="1:16" x14ac:dyDescent="0.3">
      <c r="A8" s="188" t="s">
        <v>250</v>
      </c>
      <c r="B8" s="189"/>
      <c r="C8" s="193">
        <v>42724</v>
      </c>
      <c r="D8" s="189"/>
      <c r="E8" s="189"/>
      <c r="F8" s="189"/>
      <c r="G8" s="189"/>
      <c r="H8" s="190"/>
      <c r="I8" s="188" t="s">
        <v>251</v>
      </c>
      <c r="J8" s="189"/>
      <c r="K8" s="194">
        <v>575000</v>
      </c>
      <c r="L8" s="189"/>
      <c r="M8" s="189"/>
      <c r="N8" s="190"/>
      <c r="O8" s="188"/>
      <c r="P8" s="190"/>
    </row>
    <row r="9" spans="1:16" ht="16.5" customHeight="1" x14ac:dyDescent="0.3">
      <c r="A9" s="188" t="s">
        <v>251</v>
      </c>
      <c r="B9" s="189"/>
      <c r="C9" s="194">
        <v>1925000</v>
      </c>
      <c r="D9" s="189"/>
      <c r="E9" s="195" t="s">
        <v>252</v>
      </c>
      <c r="F9" s="194">
        <v>57483</v>
      </c>
      <c r="G9" s="189"/>
      <c r="H9" s="190"/>
      <c r="I9" s="188"/>
      <c r="J9" s="189"/>
      <c r="K9" s="189"/>
      <c r="L9" s="189"/>
      <c r="M9" s="189"/>
      <c r="N9" s="190"/>
      <c r="O9" s="188"/>
      <c r="P9" s="190"/>
    </row>
    <row r="10" spans="1:16" x14ac:dyDescent="0.3">
      <c r="A10" s="188"/>
      <c r="B10" s="189"/>
      <c r="C10" s="189"/>
      <c r="D10" s="189"/>
      <c r="E10" s="189"/>
      <c r="F10" s="189"/>
      <c r="G10" s="189"/>
      <c r="H10" s="190"/>
      <c r="I10" s="188"/>
      <c r="J10" s="189"/>
      <c r="K10" s="189"/>
      <c r="L10" s="189"/>
      <c r="M10" s="189"/>
      <c r="N10" s="190"/>
      <c r="O10" s="196"/>
      <c r="P10" s="197"/>
    </row>
    <row r="11" spans="1:16" x14ac:dyDescent="0.3">
      <c r="A11" s="198" t="s">
        <v>114</v>
      </c>
      <c r="B11" s="199" t="s">
        <v>235</v>
      </c>
      <c r="C11" s="200" t="s">
        <v>236</v>
      </c>
      <c r="D11" s="200" t="s">
        <v>115</v>
      </c>
      <c r="E11" s="200" t="s">
        <v>253</v>
      </c>
      <c r="F11" s="200" t="s">
        <v>237</v>
      </c>
      <c r="G11" s="200" t="s">
        <v>254</v>
      </c>
      <c r="H11" s="201" t="s">
        <v>238</v>
      </c>
      <c r="I11" s="202" t="s">
        <v>114</v>
      </c>
      <c r="J11" s="200" t="s">
        <v>235</v>
      </c>
      <c r="K11" s="200" t="s">
        <v>236</v>
      </c>
      <c r="L11" s="200" t="s">
        <v>115</v>
      </c>
      <c r="M11" s="200" t="s">
        <v>237</v>
      </c>
      <c r="N11" s="201" t="s">
        <v>238</v>
      </c>
      <c r="O11" s="203" t="s">
        <v>238</v>
      </c>
      <c r="P11" s="203" t="s">
        <v>239</v>
      </c>
    </row>
    <row r="12" spans="1:16" x14ac:dyDescent="0.3">
      <c r="A12" s="204">
        <v>42887</v>
      </c>
      <c r="B12" s="205">
        <v>1925000</v>
      </c>
      <c r="C12" s="205"/>
      <c r="D12" s="206">
        <v>0.04</v>
      </c>
      <c r="E12" s="205">
        <f>ROUND(C13*D12/2,2)</f>
        <v>1000</v>
      </c>
      <c r="F12" s="205">
        <f>SUM(E12:E$41)/360*161</f>
        <v>28412.591277777774</v>
      </c>
      <c r="G12" s="205">
        <v>28412.591277777774</v>
      </c>
      <c r="H12" s="207">
        <f>C12+F12-G12</f>
        <v>0</v>
      </c>
      <c r="I12" s="204">
        <v>42886</v>
      </c>
      <c r="J12" s="205">
        <v>575000</v>
      </c>
      <c r="K12" s="205"/>
      <c r="L12" s="206">
        <v>2.75E-2</v>
      </c>
      <c r="M12" s="205">
        <f>K8*L12/360*161</f>
        <v>7071.7013888888896</v>
      </c>
      <c r="N12" s="207">
        <f>K12+M12</f>
        <v>7071.7013888888896</v>
      </c>
      <c r="O12" s="208">
        <f>H12+N12</f>
        <v>7071.7013888888896</v>
      </c>
      <c r="P12" s="208"/>
    </row>
    <row r="13" spans="1:16" x14ac:dyDescent="0.3">
      <c r="A13" s="204">
        <v>43070</v>
      </c>
      <c r="B13" s="205">
        <f>B12-C13</f>
        <v>1875000</v>
      </c>
      <c r="C13" s="205">
        <v>50000</v>
      </c>
      <c r="D13" s="206">
        <v>0.04</v>
      </c>
      <c r="E13" s="205">
        <f>D13*C13/2</f>
        <v>1000</v>
      </c>
      <c r="F13" s="205">
        <f>SUM(E12:E$41)/2</f>
        <v>31765.629999999997</v>
      </c>
      <c r="G13" s="205">
        <f>F9-G12</f>
        <v>29070.408722222226</v>
      </c>
      <c r="H13" s="207">
        <f>C13+F13-G13</f>
        <v>52695.221277777775</v>
      </c>
      <c r="I13" s="204">
        <v>43069</v>
      </c>
      <c r="J13" s="205">
        <f t="shared" ref="J13:J21" si="0">J12-K13</f>
        <v>460000</v>
      </c>
      <c r="K13" s="205">
        <v>115000</v>
      </c>
      <c r="L13" s="206">
        <v>2.75E-2</v>
      </c>
      <c r="M13" s="205">
        <f t="shared" ref="M13:M21" si="1">J12*L13/2</f>
        <v>7906.25</v>
      </c>
      <c r="N13" s="207">
        <f t="shared" ref="N13:N21" si="2">K13+M13</f>
        <v>122906.25</v>
      </c>
      <c r="O13" s="208">
        <f t="shared" ref="O13:O41" si="3">H13+N13</f>
        <v>175601.47127777777</v>
      </c>
      <c r="P13" s="208">
        <f>SUM(H12:H13)+SUM(N12:N13)</f>
        <v>182673.17266666668</v>
      </c>
    </row>
    <row r="14" spans="1:16" x14ac:dyDescent="0.3">
      <c r="A14" s="204">
        <v>43252</v>
      </c>
      <c r="B14" s="205">
        <f t="shared" ref="B14:B41" si="4">B13-C14</f>
        <v>1875000</v>
      </c>
      <c r="C14" s="205"/>
      <c r="D14" s="206">
        <v>0.04</v>
      </c>
      <c r="E14" s="205">
        <f>C15*D14/2</f>
        <v>1000</v>
      </c>
      <c r="F14" s="205">
        <f>SUM(E14:E$41)/2</f>
        <v>30765.629999999997</v>
      </c>
      <c r="G14" s="205"/>
      <c r="H14" s="207">
        <f t="shared" ref="H14:H41" si="5">C14+F14</f>
        <v>30765.629999999997</v>
      </c>
      <c r="I14" s="204">
        <v>43251</v>
      </c>
      <c r="J14" s="205">
        <f t="shared" si="0"/>
        <v>460000</v>
      </c>
      <c r="K14" s="205"/>
      <c r="L14" s="206">
        <v>2.75E-2</v>
      </c>
      <c r="M14" s="205">
        <f t="shared" si="1"/>
        <v>6325</v>
      </c>
      <c r="N14" s="207">
        <f t="shared" si="2"/>
        <v>6325</v>
      </c>
      <c r="O14" s="208">
        <f t="shared" si="3"/>
        <v>37090.629999999997</v>
      </c>
      <c r="P14" s="208"/>
    </row>
    <row r="15" spans="1:16" x14ac:dyDescent="0.3">
      <c r="A15" s="204">
        <v>43435</v>
      </c>
      <c r="B15" s="205">
        <f t="shared" si="4"/>
        <v>1825000</v>
      </c>
      <c r="C15" s="205">
        <v>50000</v>
      </c>
      <c r="D15" s="206">
        <v>0.04</v>
      </c>
      <c r="E15" s="205">
        <f>D15*C15/2</f>
        <v>1000</v>
      </c>
      <c r="F15" s="205">
        <f>SUM(E14:E$41)/2</f>
        <v>30765.629999999997</v>
      </c>
      <c r="G15" s="205"/>
      <c r="H15" s="207">
        <f t="shared" si="5"/>
        <v>80765.63</v>
      </c>
      <c r="I15" s="204">
        <v>43434</v>
      </c>
      <c r="J15" s="205">
        <f t="shared" si="0"/>
        <v>345000</v>
      </c>
      <c r="K15" s="205">
        <v>115000</v>
      </c>
      <c r="L15" s="206">
        <v>2.75E-2</v>
      </c>
      <c r="M15" s="205">
        <f t="shared" si="1"/>
        <v>6325</v>
      </c>
      <c r="N15" s="207">
        <f t="shared" si="2"/>
        <v>121325</v>
      </c>
      <c r="O15" s="208">
        <f t="shared" si="3"/>
        <v>202090.63</v>
      </c>
      <c r="P15" s="208">
        <f>SUM(H14:H15)+SUM(N14:N15)</f>
        <v>239181.26</v>
      </c>
    </row>
    <row r="16" spans="1:16" x14ac:dyDescent="0.3">
      <c r="A16" s="204">
        <v>43617</v>
      </c>
      <c r="B16" s="205">
        <f t="shared" si="4"/>
        <v>1825000</v>
      </c>
      <c r="C16" s="205"/>
      <c r="D16" s="206">
        <v>0.04</v>
      </c>
      <c r="E16" s="205">
        <f>C17*D16/2</f>
        <v>1000</v>
      </c>
      <c r="F16" s="205">
        <f>SUM(E16:E$41)/2</f>
        <v>29765.629999999997</v>
      </c>
      <c r="G16" s="205"/>
      <c r="H16" s="207">
        <f t="shared" si="5"/>
        <v>29765.629999999997</v>
      </c>
      <c r="I16" s="204">
        <v>43616</v>
      </c>
      <c r="J16" s="205">
        <f t="shared" si="0"/>
        <v>345000</v>
      </c>
      <c r="K16" s="205"/>
      <c r="L16" s="206">
        <v>2.75E-2</v>
      </c>
      <c r="M16" s="205">
        <f t="shared" si="1"/>
        <v>4743.75</v>
      </c>
      <c r="N16" s="207">
        <f t="shared" si="2"/>
        <v>4743.75</v>
      </c>
      <c r="O16" s="208">
        <f t="shared" si="3"/>
        <v>34509.379999999997</v>
      </c>
      <c r="P16" s="208"/>
    </row>
    <row r="17" spans="1:16" x14ac:dyDescent="0.3">
      <c r="A17" s="204">
        <v>43800</v>
      </c>
      <c r="B17" s="205">
        <f t="shared" si="4"/>
        <v>1775000</v>
      </c>
      <c r="C17" s="205">
        <v>50000</v>
      </c>
      <c r="D17" s="206">
        <v>0.04</v>
      </c>
      <c r="E17" s="205">
        <f>D17*C17/2</f>
        <v>1000</v>
      </c>
      <c r="F17" s="205">
        <f>SUM(E16:E$41)/2</f>
        <v>29765.629999999997</v>
      </c>
      <c r="G17" s="205"/>
      <c r="H17" s="207">
        <f t="shared" si="5"/>
        <v>79765.63</v>
      </c>
      <c r="I17" s="204">
        <v>43799</v>
      </c>
      <c r="J17" s="205">
        <f t="shared" si="0"/>
        <v>230000</v>
      </c>
      <c r="K17" s="205">
        <v>115000</v>
      </c>
      <c r="L17" s="206">
        <v>2.75E-2</v>
      </c>
      <c r="M17" s="205">
        <f t="shared" si="1"/>
        <v>4743.75</v>
      </c>
      <c r="N17" s="207">
        <f t="shared" si="2"/>
        <v>119743.75</v>
      </c>
      <c r="O17" s="208">
        <f t="shared" si="3"/>
        <v>199509.38</v>
      </c>
      <c r="P17" s="208">
        <f>SUM(H16:H17)+SUM(N16:N17)</f>
        <v>234018.76</v>
      </c>
    </row>
    <row r="18" spans="1:16" x14ac:dyDescent="0.3">
      <c r="A18" s="204">
        <v>43983</v>
      </c>
      <c r="B18" s="205">
        <f t="shared" si="4"/>
        <v>1775000</v>
      </c>
      <c r="C18" s="205"/>
      <c r="D18" s="206">
        <v>0.04</v>
      </c>
      <c r="E18" s="205">
        <f>C19*D18/2</f>
        <v>1000</v>
      </c>
      <c r="F18" s="205">
        <f>SUM(E18:E$41)/2</f>
        <v>28765.629999999997</v>
      </c>
      <c r="G18" s="205"/>
      <c r="H18" s="207">
        <f t="shared" si="5"/>
        <v>28765.629999999997</v>
      </c>
      <c r="I18" s="204">
        <v>43982</v>
      </c>
      <c r="J18" s="205">
        <f t="shared" si="0"/>
        <v>230000</v>
      </c>
      <c r="K18" s="205"/>
      <c r="L18" s="206">
        <v>2.75E-2</v>
      </c>
      <c r="M18" s="205">
        <f t="shared" si="1"/>
        <v>3162.5</v>
      </c>
      <c r="N18" s="207">
        <f t="shared" si="2"/>
        <v>3162.5</v>
      </c>
      <c r="O18" s="208">
        <f t="shared" si="3"/>
        <v>31928.129999999997</v>
      </c>
      <c r="P18" s="208"/>
    </row>
    <row r="19" spans="1:16" x14ac:dyDescent="0.3">
      <c r="A19" s="204">
        <v>44166</v>
      </c>
      <c r="B19" s="205">
        <f t="shared" si="4"/>
        <v>1725000</v>
      </c>
      <c r="C19" s="205">
        <v>50000</v>
      </c>
      <c r="D19" s="206">
        <v>0.04</v>
      </c>
      <c r="E19" s="205">
        <f>D19*C19/2</f>
        <v>1000</v>
      </c>
      <c r="F19" s="205">
        <f>SUM(E18:E$41)/2</f>
        <v>28765.629999999997</v>
      </c>
      <c r="G19" s="205"/>
      <c r="H19" s="207">
        <f t="shared" si="5"/>
        <v>78765.63</v>
      </c>
      <c r="I19" s="204">
        <v>44165</v>
      </c>
      <c r="J19" s="205">
        <f t="shared" si="0"/>
        <v>115000</v>
      </c>
      <c r="K19" s="205">
        <v>115000</v>
      </c>
      <c r="L19" s="206">
        <v>2.75E-2</v>
      </c>
      <c r="M19" s="205">
        <f t="shared" si="1"/>
        <v>3162.5</v>
      </c>
      <c r="N19" s="207">
        <f t="shared" si="2"/>
        <v>118162.5</v>
      </c>
      <c r="O19" s="208">
        <f t="shared" si="3"/>
        <v>196928.13</v>
      </c>
      <c r="P19" s="208">
        <f>SUM(H18:H19)+SUM(N18:N19)</f>
        <v>228856.26</v>
      </c>
    </row>
    <row r="20" spans="1:16" x14ac:dyDescent="0.3">
      <c r="A20" s="204">
        <v>44348</v>
      </c>
      <c r="B20" s="205">
        <f t="shared" si="4"/>
        <v>1725000</v>
      </c>
      <c r="C20" s="205"/>
      <c r="D20" s="206">
        <v>0.04</v>
      </c>
      <c r="E20" s="205">
        <f>C21*D20/2</f>
        <v>1000</v>
      </c>
      <c r="F20" s="205">
        <f>SUM(E20:E$41)/2</f>
        <v>27765.629999999997</v>
      </c>
      <c r="G20" s="205"/>
      <c r="H20" s="207">
        <f t="shared" si="5"/>
        <v>27765.629999999997</v>
      </c>
      <c r="I20" s="204">
        <v>44347</v>
      </c>
      <c r="J20" s="205">
        <f t="shared" si="0"/>
        <v>115000</v>
      </c>
      <c r="K20" s="205"/>
      <c r="L20" s="206">
        <v>2.75E-2</v>
      </c>
      <c r="M20" s="205">
        <f t="shared" si="1"/>
        <v>1581.25</v>
      </c>
      <c r="N20" s="207">
        <f t="shared" si="2"/>
        <v>1581.25</v>
      </c>
      <c r="O20" s="208">
        <f t="shared" si="3"/>
        <v>29346.879999999997</v>
      </c>
      <c r="P20" s="208"/>
    </row>
    <row r="21" spans="1:16" x14ac:dyDescent="0.3">
      <c r="A21" s="204">
        <v>44531</v>
      </c>
      <c r="B21" s="205">
        <f t="shared" si="4"/>
        <v>1675000</v>
      </c>
      <c r="C21" s="205">
        <v>50000</v>
      </c>
      <c r="D21" s="206">
        <v>0.04</v>
      </c>
      <c r="E21" s="205">
        <f>D21*C21/2</f>
        <v>1000</v>
      </c>
      <c r="F21" s="205">
        <f>SUM(E20:E$41)/2</f>
        <v>27765.629999999997</v>
      </c>
      <c r="G21" s="205"/>
      <c r="H21" s="207">
        <f t="shared" si="5"/>
        <v>77765.63</v>
      </c>
      <c r="I21" s="204">
        <v>44530</v>
      </c>
      <c r="J21" s="205">
        <f t="shared" si="0"/>
        <v>0</v>
      </c>
      <c r="K21" s="205">
        <v>115000</v>
      </c>
      <c r="L21" s="206">
        <v>2.75E-2</v>
      </c>
      <c r="M21" s="205">
        <f t="shared" si="1"/>
        <v>1581.25</v>
      </c>
      <c r="N21" s="207">
        <f t="shared" si="2"/>
        <v>116581.25</v>
      </c>
      <c r="O21" s="208">
        <f t="shared" si="3"/>
        <v>194346.88</v>
      </c>
      <c r="P21" s="208">
        <f>SUM(H20:H21)+SUM(N20:N21)</f>
        <v>223693.76</v>
      </c>
    </row>
    <row r="22" spans="1:16" x14ac:dyDescent="0.3">
      <c r="A22" s="204">
        <v>44713</v>
      </c>
      <c r="B22" s="205">
        <f t="shared" si="4"/>
        <v>1675000</v>
      </c>
      <c r="C22" s="205"/>
      <c r="D22" s="206">
        <v>0.03</v>
      </c>
      <c r="E22" s="205">
        <f>C23*D22/2</f>
        <v>2250</v>
      </c>
      <c r="F22" s="205">
        <f>SUM(E22:E$41)/2</f>
        <v>26765.629999999997</v>
      </c>
      <c r="G22" s="205"/>
      <c r="H22" s="207">
        <f t="shared" si="5"/>
        <v>26765.629999999997</v>
      </c>
      <c r="I22" s="209"/>
      <c r="J22" s="205"/>
      <c r="K22" s="205"/>
      <c r="L22" s="205"/>
      <c r="M22" s="205"/>
      <c r="N22" s="207"/>
      <c r="O22" s="208">
        <f t="shared" si="3"/>
        <v>26765.629999999997</v>
      </c>
      <c r="P22" s="208"/>
    </row>
    <row r="23" spans="1:16" x14ac:dyDescent="0.3">
      <c r="A23" s="204">
        <v>44896</v>
      </c>
      <c r="B23" s="205">
        <f t="shared" si="4"/>
        <v>1525000</v>
      </c>
      <c r="C23" s="205">
        <v>150000</v>
      </c>
      <c r="D23" s="206">
        <v>0.03</v>
      </c>
      <c r="E23" s="205">
        <f>D23*C23/2</f>
        <v>2250</v>
      </c>
      <c r="F23" s="205">
        <f>SUM(E22:E$41)/2</f>
        <v>26765.629999999997</v>
      </c>
      <c r="G23" s="205"/>
      <c r="H23" s="207">
        <f t="shared" si="5"/>
        <v>176765.63</v>
      </c>
      <c r="I23" s="209"/>
      <c r="J23" s="205"/>
      <c r="K23" s="205"/>
      <c r="L23" s="205"/>
      <c r="M23" s="205"/>
      <c r="N23" s="207"/>
      <c r="O23" s="208">
        <f t="shared" si="3"/>
        <v>176765.63</v>
      </c>
      <c r="P23" s="208">
        <f>SUM(H22:H23)+SUM(N22:N23)</f>
        <v>203531.26</v>
      </c>
    </row>
    <row r="24" spans="1:16" x14ac:dyDescent="0.3">
      <c r="A24" s="204">
        <v>45078</v>
      </c>
      <c r="B24" s="205">
        <f t="shared" si="4"/>
        <v>1525000</v>
      </c>
      <c r="C24" s="205"/>
      <c r="D24" s="206">
        <v>0.03</v>
      </c>
      <c r="E24" s="205">
        <f>C25*D24/2</f>
        <v>2250</v>
      </c>
      <c r="F24" s="205">
        <f>SUM(E24:E$41)/2</f>
        <v>24515.629999999997</v>
      </c>
      <c r="G24" s="205"/>
      <c r="H24" s="207">
        <f t="shared" si="5"/>
        <v>24515.629999999997</v>
      </c>
      <c r="I24" s="209"/>
      <c r="J24" s="205"/>
      <c r="K24" s="205"/>
      <c r="L24" s="205"/>
      <c r="M24" s="205"/>
      <c r="N24" s="207"/>
      <c r="O24" s="208">
        <f t="shared" si="3"/>
        <v>24515.629999999997</v>
      </c>
      <c r="P24" s="208"/>
    </row>
    <row r="25" spans="1:16" x14ac:dyDescent="0.3">
      <c r="A25" s="204">
        <v>45261</v>
      </c>
      <c r="B25" s="205">
        <f t="shared" si="4"/>
        <v>1375000</v>
      </c>
      <c r="C25" s="205">
        <v>150000</v>
      </c>
      <c r="D25" s="206">
        <v>0.03</v>
      </c>
      <c r="E25" s="205">
        <f>D25*C25/2</f>
        <v>2250</v>
      </c>
      <c r="F25" s="205">
        <f>SUM(E24:E$41)/2</f>
        <v>24515.629999999997</v>
      </c>
      <c r="G25" s="205"/>
      <c r="H25" s="207">
        <f t="shared" si="5"/>
        <v>174515.63</v>
      </c>
      <c r="I25" s="209"/>
      <c r="J25" s="205"/>
      <c r="K25" s="205"/>
      <c r="L25" s="205"/>
      <c r="M25" s="205"/>
      <c r="N25" s="207"/>
      <c r="O25" s="208">
        <f t="shared" si="3"/>
        <v>174515.63</v>
      </c>
      <c r="P25" s="208">
        <f>SUM(H24:H25)+SUM(N24:N25)</f>
        <v>199031.26</v>
      </c>
    </row>
    <row r="26" spans="1:16" x14ac:dyDescent="0.3">
      <c r="A26" s="204">
        <v>45444</v>
      </c>
      <c r="B26" s="205">
        <f t="shared" si="4"/>
        <v>1375000</v>
      </c>
      <c r="C26" s="205"/>
      <c r="D26" s="206">
        <v>0.03</v>
      </c>
      <c r="E26" s="205">
        <f>C27*D26/2</f>
        <v>2250</v>
      </c>
      <c r="F26" s="205">
        <f>SUM(E26:E$41)/2</f>
        <v>22265.63</v>
      </c>
      <c r="G26" s="205"/>
      <c r="H26" s="207">
        <f t="shared" si="5"/>
        <v>22265.63</v>
      </c>
      <c r="I26" s="209"/>
      <c r="J26" s="205"/>
      <c r="K26" s="205"/>
      <c r="L26" s="205"/>
      <c r="M26" s="205"/>
      <c r="N26" s="207"/>
      <c r="O26" s="208">
        <f t="shared" si="3"/>
        <v>22265.63</v>
      </c>
      <c r="P26" s="208"/>
    </row>
    <row r="27" spans="1:16" x14ac:dyDescent="0.3">
      <c r="A27" s="204">
        <v>45627</v>
      </c>
      <c r="B27" s="205">
        <f t="shared" si="4"/>
        <v>1225000</v>
      </c>
      <c r="C27" s="205">
        <v>150000</v>
      </c>
      <c r="D27" s="206">
        <v>0.03</v>
      </c>
      <c r="E27" s="205">
        <f>D27*C27/2</f>
        <v>2250</v>
      </c>
      <c r="F27" s="205">
        <f>SUM(E26:E$41)/2</f>
        <v>22265.63</v>
      </c>
      <c r="G27" s="205"/>
      <c r="H27" s="207">
        <f t="shared" si="5"/>
        <v>172265.63</v>
      </c>
      <c r="I27" s="209"/>
      <c r="J27" s="205"/>
      <c r="K27" s="205"/>
      <c r="L27" s="205"/>
      <c r="M27" s="205"/>
      <c r="N27" s="207"/>
      <c r="O27" s="208">
        <f t="shared" si="3"/>
        <v>172265.63</v>
      </c>
      <c r="P27" s="208">
        <f>SUM(H26:H27)+SUM(N26:N27)</f>
        <v>194531.26</v>
      </c>
    </row>
    <row r="28" spans="1:16" x14ac:dyDescent="0.3">
      <c r="A28" s="204">
        <v>45809</v>
      </c>
      <c r="B28" s="205">
        <f t="shared" si="4"/>
        <v>1225000</v>
      </c>
      <c r="C28" s="205"/>
      <c r="D28" s="206">
        <v>0.04</v>
      </c>
      <c r="E28" s="205">
        <f>C29*D28/2</f>
        <v>3500</v>
      </c>
      <c r="F28" s="205">
        <f>SUM(E28:E$41)/2</f>
        <v>20015.63</v>
      </c>
      <c r="G28" s="205"/>
      <c r="H28" s="207">
        <f t="shared" si="5"/>
        <v>20015.63</v>
      </c>
      <c r="I28" s="209"/>
      <c r="J28" s="205"/>
      <c r="K28" s="205"/>
      <c r="L28" s="205"/>
      <c r="M28" s="205"/>
      <c r="N28" s="207"/>
      <c r="O28" s="208">
        <f t="shared" si="3"/>
        <v>20015.63</v>
      </c>
      <c r="P28" s="208"/>
    </row>
    <row r="29" spans="1:16" x14ac:dyDescent="0.3">
      <c r="A29" s="204">
        <v>45992</v>
      </c>
      <c r="B29" s="205">
        <f t="shared" si="4"/>
        <v>1050000</v>
      </c>
      <c r="C29" s="205">
        <v>175000</v>
      </c>
      <c r="D29" s="206">
        <v>0.04</v>
      </c>
      <c r="E29" s="205">
        <f>D29*C29/2</f>
        <v>3500</v>
      </c>
      <c r="F29" s="205">
        <f>SUM(E28:E$41)/2</f>
        <v>20015.63</v>
      </c>
      <c r="G29" s="205"/>
      <c r="H29" s="207">
        <f t="shared" si="5"/>
        <v>195015.63</v>
      </c>
      <c r="I29" s="209"/>
      <c r="J29" s="205"/>
      <c r="K29" s="205"/>
      <c r="L29" s="205"/>
      <c r="M29" s="205"/>
      <c r="N29" s="207"/>
      <c r="O29" s="208">
        <f t="shared" si="3"/>
        <v>195015.63</v>
      </c>
      <c r="P29" s="208">
        <f>SUM(H28:H29)+SUM(N28:N29)</f>
        <v>215031.26</v>
      </c>
    </row>
    <row r="30" spans="1:16" x14ac:dyDescent="0.3">
      <c r="A30" s="204">
        <v>46174</v>
      </c>
      <c r="B30" s="205">
        <f t="shared" si="4"/>
        <v>1050000</v>
      </c>
      <c r="C30" s="205"/>
      <c r="D30" s="206">
        <v>0.03</v>
      </c>
      <c r="E30" s="205">
        <f>C31*D30/2</f>
        <v>2625</v>
      </c>
      <c r="F30" s="205">
        <f>SUM(E30:E$41)/2</f>
        <v>16515.63</v>
      </c>
      <c r="G30" s="205"/>
      <c r="H30" s="207">
        <f t="shared" si="5"/>
        <v>16515.63</v>
      </c>
      <c r="I30" s="209"/>
      <c r="J30" s="205"/>
      <c r="K30" s="205"/>
      <c r="L30" s="205"/>
      <c r="M30" s="205"/>
      <c r="N30" s="207"/>
      <c r="O30" s="208">
        <f t="shared" si="3"/>
        <v>16515.63</v>
      </c>
      <c r="P30" s="208"/>
    </row>
    <row r="31" spans="1:16" x14ac:dyDescent="0.3">
      <c r="A31" s="204">
        <v>46357</v>
      </c>
      <c r="B31" s="205">
        <f t="shared" si="4"/>
        <v>875000</v>
      </c>
      <c r="C31" s="205">
        <v>175000</v>
      </c>
      <c r="D31" s="206">
        <v>0.03</v>
      </c>
      <c r="E31" s="205">
        <f>D31*C31/2</f>
        <v>2625</v>
      </c>
      <c r="F31" s="205">
        <f>SUM(E30:E$41)/2</f>
        <v>16515.63</v>
      </c>
      <c r="G31" s="205"/>
      <c r="H31" s="207">
        <f t="shared" si="5"/>
        <v>191515.63</v>
      </c>
      <c r="I31" s="209"/>
      <c r="J31" s="205"/>
      <c r="K31" s="205"/>
      <c r="L31" s="205"/>
      <c r="M31" s="205"/>
      <c r="N31" s="207"/>
      <c r="O31" s="208">
        <f t="shared" si="3"/>
        <v>191515.63</v>
      </c>
      <c r="P31" s="208">
        <f>SUM(H30:H31)+SUM(N30:N31)</f>
        <v>208031.26</v>
      </c>
    </row>
    <row r="32" spans="1:16" x14ac:dyDescent="0.3">
      <c r="A32" s="204">
        <v>46539</v>
      </c>
      <c r="B32" s="205">
        <f t="shared" si="4"/>
        <v>875000</v>
      </c>
      <c r="C32" s="205"/>
      <c r="D32" s="206">
        <v>0.03</v>
      </c>
      <c r="E32" s="205">
        <f>C33*D32/2</f>
        <v>2625</v>
      </c>
      <c r="F32" s="205">
        <f>SUM(E32:E$41)/2</f>
        <v>13890.630000000001</v>
      </c>
      <c r="G32" s="205"/>
      <c r="H32" s="207">
        <f t="shared" si="5"/>
        <v>13890.630000000001</v>
      </c>
      <c r="I32" s="209"/>
      <c r="J32" s="205"/>
      <c r="K32" s="205"/>
      <c r="L32" s="205"/>
      <c r="M32" s="205"/>
      <c r="N32" s="207"/>
      <c r="O32" s="208">
        <f t="shared" si="3"/>
        <v>13890.630000000001</v>
      </c>
      <c r="P32" s="208"/>
    </row>
    <row r="33" spans="1:16" x14ac:dyDescent="0.3">
      <c r="A33" s="204">
        <v>46722</v>
      </c>
      <c r="B33" s="205">
        <f t="shared" si="4"/>
        <v>700000</v>
      </c>
      <c r="C33" s="205">
        <v>175000</v>
      </c>
      <c r="D33" s="206">
        <v>0.03</v>
      </c>
      <c r="E33" s="205">
        <f>D33*C33/2</f>
        <v>2625</v>
      </c>
      <c r="F33" s="205">
        <f>SUM(E32:E$41)/2</f>
        <v>13890.630000000001</v>
      </c>
      <c r="G33" s="205"/>
      <c r="H33" s="207">
        <f t="shared" si="5"/>
        <v>188890.63</v>
      </c>
      <c r="I33" s="209"/>
      <c r="J33" s="205"/>
      <c r="K33" s="205"/>
      <c r="L33" s="205"/>
      <c r="M33" s="205"/>
      <c r="N33" s="207"/>
      <c r="O33" s="208">
        <f t="shared" si="3"/>
        <v>188890.63</v>
      </c>
      <c r="P33" s="208">
        <f>SUM(H32:H33)+SUM(N32:N33)</f>
        <v>202781.26</v>
      </c>
    </row>
    <row r="34" spans="1:16" x14ac:dyDescent="0.3">
      <c r="A34" s="204">
        <v>46905</v>
      </c>
      <c r="B34" s="205">
        <f t="shared" si="4"/>
        <v>700000</v>
      </c>
      <c r="C34" s="205"/>
      <c r="D34" s="206">
        <v>0.03</v>
      </c>
      <c r="E34" s="205">
        <f>C35*D34/2</f>
        <v>2625</v>
      </c>
      <c r="F34" s="205">
        <f>SUM(E34:E$41)/2</f>
        <v>11265.630000000001</v>
      </c>
      <c r="G34" s="205"/>
      <c r="H34" s="207">
        <f t="shared" si="5"/>
        <v>11265.630000000001</v>
      </c>
      <c r="I34" s="209"/>
      <c r="J34" s="205"/>
      <c r="K34" s="205"/>
      <c r="L34" s="205"/>
      <c r="M34" s="205"/>
      <c r="N34" s="207"/>
      <c r="O34" s="208">
        <f t="shared" si="3"/>
        <v>11265.630000000001</v>
      </c>
      <c r="P34" s="208"/>
    </row>
    <row r="35" spans="1:16" x14ac:dyDescent="0.3">
      <c r="A35" s="204">
        <v>47088</v>
      </c>
      <c r="B35" s="205">
        <f t="shared" si="4"/>
        <v>525000</v>
      </c>
      <c r="C35" s="205">
        <v>175000</v>
      </c>
      <c r="D35" s="206">
        <v>0.03</v>
      </c>
      <c r="E35" s="205">
        <f>D35*C35/2</f>
        <v>2625</v>
      </c>
      <c r="F35" s="205">
        <f>SUM(E34:E$41)/2</f>
        <v>11265.630000000001</v>
      </c>
      <c r="G35" s="205"/>
      <c r="H35" s="207">
        <f t="shared" si="5"/>
        <v>186265.63</v>
      </c>
      <c r="I35" s="209"/>
      <c r="J35" s="205"/>
      <c r="K35" s="205"/>
      <c r="L35" s="205"/>
      <c r="M35" s="205"/>
      <c r="N35" s="207"/>
      <c r="O35" s="208">
        <f t="shared" si="3"/>
        <v>186265.63</v>
      </c>
      <c r="P35" s="208">
        <f>SUM(H34:H35)+SUM(N34:N35)</f>
        <v>197531.26</v>
      </c>
    </row>
    <row r="36" spans="1:16" x14ac:dyDescent="0.3">
      <c r="A36" s="204">
        <v>47270</v>
      </c>
      <c r="B36" s="205">
        <f t="shared" si="4"/>
        <v>525000</v>
      </c>
      <c r="C36" s="205"/>
      <c r="D36" s="210">
        <v>3.125E-2</v>
      </c>
      <c r="E36" s="205">
        <f>ROUND(C37*D36/2,2)</f>
        <v>2734.38</v>
      </c>
      <c r="F36" s="205">
        <f>SUM(E36:E$41)/2</f>
        <v>8640.630000000001</v>
      </c>
      <c r="G36" s="205"/>
      <c r="H36" s="207">
        <f t="shared" si="5"/>
        <v>8640.630000000001</v>
      </c>
      <c r="I36" s="209"/>
      <c r="J36" s="205"/>
      <c r="K36" s="205"/>
      <c r="L36" s="205"/>
      <c r="M36" s="205"/>
      <c r="N36" s="207"/>
      <c r="O36" s="208">
        <f t="shared" si="3"/>
        <v>8640.630000000001</v>
      </c>
      <c r="P36" s="208"/>
    </row>
    <row r="37" spans="1:16" x14ac:dyDescent="0.3">
      <c r="A37" s="204">
        <v>47453</v>
      </c>
      <c r="B37" s="205">
        <f t="shared" si="4"/>
        <v>350000</v>
      </c>
      <c r="C37" s="205">
        <v>175000</v>
      </c>
      <c r="D37" s="210">
        <v>3.125E-2</v>
      </c>
      <c r="E37" s="205">
        <f>ROUND(D37*C37/2,2)</f>
        <v>2734.38</v>
      </c>
      <c r="F37" s="205">
        <f>SUM(E36:E$41)/2</f>
        <v>8640.630000000001</v>
      </c>
      <c r="G37" s="205"/>
      <c r="H37" s="207">
        <f t="shared" si="5"/>
        <v>183640.63</v>
      </c>
      <c r="I37" s="209"/>
      <c r="J37" s="205"/>
      <c r="K37" s="205"/>
      <c r="L37" s="205"/>
      <c r="M37" s="205"/>
      <c r="N37" s="207"/>
      <c r="O37" s="208">
        <f t="shared" si="3"/>
        <v>183640.63</v>
      </c>
      <c r="P37" s="208">
        <f>SUM(H36:H37)+SUM(N36:N37)</f>
        <v>192281.26</v>
      </c>
    </row>
    <row r="38" spans="1:16" x14ac:dyDescent="0.3">
      <c r="A38" s="204">
        <v>47635</v>
      </c>
      <c r="B38" s="205">
        <f t="shared" si="4"/>
        <v>350000</v>
      </c>
      <c r="C38" s="205"/>
      <c r="D38" s="206">
        <v>3.2500000000000001E-2</v>
      </c>
      <c r="E38" s="205">
        <f>C39*D38/2</f>
        <v>2843.75</v>
      </c>
      <c r="F38" s="205">
        <f>SUM(E38:E$41)/2</f>
        <v>5906.25</v>
      </c>
      <c r="G38" s="205"/>
      <c r="H38" s="207">
        <f t="shared" si="5"/>
        <v>5906.25</v>
      </c>
      <c r="I38" s="209"/>
      <c r="J38" s="205"/>
      <c r="K38" s="205"/>
      <c r="L38" s="205"/>
      <c r="M38" s="205"/>
      <c r="N38" s="207"/>
      <c r="O38" s="208">
        <f t="shared" si="3"/>
        <v>5906.25</v>
      </c>
      <c r="P38" s="208"/>
    </row>
    <row r="39" spans="1:16" x14ac:dyDescent="0.3">
      <c r="A39" s="204">
        <v>47818</v>
      </c>
      <c r="B39" s="205">
        <f t="shared" si="4"/>
        <v>175000</v>
      </c>
      <c r="C39" s="205">
        <v>175000</v>
      </c>
      <c r="D39" s="206">
        <v>3.2500000000000001E-2</v>
      </c>
      <c r="E39" s="205">
        <f>D39*C39/2</f>
        <v>2843.75</v>
      </c>
      <c r="F39" s="205">
        <f>SUM(E38:E$41)/2</f>
        <v>5906.25</v>
      </c>
      <c r="G39" s="205"/>
      <c r="H39" s="207">
        <f t="shared" si="5"/>
        <v>180906.25</v>
      </c>
      <c r="I39" s="209"/>
      <c r="J39" s="205"/>
      <c r="K39" s="205"/>
      <c r="L39" s="205"/>
      <c r="M39" s="205"/>
      <c r="N39" s="207"/>
      <c r="O39" s="208">
        <f t="shared" si="3"/>
        <v>180906.25</v>
      </c>
      <c r="P39" s="208">
        <f>SUM(H38:H39)+SUM(N38:N39)</f>
        <v>186812.5</v>
      </c>
    </row>
    <row r="40" spans="1:16" x14ac:dyDescent="0.3">
      <c r="A40" s="204">
        <v>48000</v>
      </c>
      <c r="B40" s="205">
        <f t="shared" si="4"/>
        <v>175000</v>
      </c>
      <c r="C40" s="205"/>
      <c r="D40" s="206">
        <v>3.5000000000000003E-2</v>
      </c>
      <c r="E40" s="205">
        <f>C41*D40/2</f>
        <v>3062.5000000000005</v>
      </c>
      <c r="F40" s="205">
        <f>SUM(E40:E$41)/2</f>
        <v>3062.5000000000005</v>
      </c>
      <c r="G40" s="205"/>
      <c r="H40" s="207">
        <f t="shared" si="5"/>
        <v>3062.5000000000005</v>
      </c>
      <c r="I40" s="209"/>
      <c r="J40" s="205"/>
      <c r="K40" s="205"/>
      <c r="L40" s="205"/>
      <c r="M40" s="205"/>
      <c r="N40" s="207"/>
      <c r="O40" s="208">
        <f t="shared" si="3"/>
        <v>3062.5000000000005</v>
      </c>
      <c r="P40" s="208"/>
    </row>
    <row r="41" spans="1:16" x14ac:dyDescent="0.3">
      <c r="A41" s="204">
        <v>48183</v>
      </c>
      <c r="B41" s="205">
        <f t="shared" si="4"/>
        <v>0</v>
      </c>
      <c r="C41" s="205">
        <v>175000</v>
      </c>
      <c r="D41" s="206">
        <v>3.5000000000000003E-2</v>
      </c>
      <c r="E41" s="205">
        <f>D41*C41/2</f>
        <v>3062.5000000000005</v>
      </c>
      <c r="F41" s="205">
        <f>SUM(E40:E$41)/2</f>
        <v>3062.5000000000005</v>
      </c>
      <c r="G41" s="205"/>
      <c r="H41" s="207">
        <f t="shared" si="5"/>
        <v>178062.5</v>
      </c>
      <c r="I41" s="209"/>
      <c r="J41" s="205"/>
      <c r="K41" s="205"/>
      <c r="L41" s="205"/>
      <c r="M41" s="205"/>
      <c r="N41" s="207"/>
      <c r="O41" s="208">
        <f t="shared" si="3"/>
        <v>178062.5</v>
      </c>
      <c r="P41" s="208">
        <f>SUM(H40:H41)+SUM(N40:N41)</f>
        <v>181125</v>
      </c>
    </row>
    <row r="42" spans="1:16" x14ac:dyDescent="0.3">
      <c r="A42" s="188"/>
      <c r="B42" s="189"/>
      <c r="C42" s="189"/>
      <c r="D42" s="189"/>
      <c r="E42" s="189"/>
      <c r="F42" s="189"/>
      <c r="G42" s="189"/>
      <c r="H42" s="190"/>
      <c r="I42" s="188"/>
      <c r="J42" s="189"/>
      <c r="K42" s="189"/>
      <c r="L42" s="189"/>
      <c r="M42" s="189"/>
      <c r="N42" s="190"/>
      <c r="O42" s="211"/>
      <c r="P42" s="211"/>
    </row>
    <row r="43" spans="1:16" x14ac:dyDescent="0.3">
      <c r="A43" s="196" t="s">
        <v>113</v>
      </c>
      <c r="B43" s="212"/>
      <c r="C43" s="213">
        <f>SUM(C12:C41)</f>
        <v>1925000</v>
      </c>
      <c r="D43" s="212"/>
      <c r="E43" s="212"/>
      <c r="F43" s="213">
        <f>SUM(F12:F41)</f>
        <v>599990.8412777778</v>
      </c>
      <c r="G43" s="213">
        <f>SUM(G12:G41)</f>
        <v>57483</v>
      </c>
      <c r="H43" s="214">
        <f>SUM(H12:H41)</f>
        <v>2467507.8412777768</v>
      </c>
      <c r="I43" s="215"/>
      <c r="J43" s="213"/>
      <c r="K43" s="213">
        <f>SUM(K13:K41)</f>
        <v>575000</v>
      </c>
      <c r="L43" s="212"/>
      <c r="M43" s="213">
        <f>SUM(M13:M41)</f>
        <v>39531.25</v>
      </c>
      <c r="N43" s="214">
        <f>SUM(N13:N41)</f>
        <v>614531.25</v>
      </c>
      <c r="O43" s="216"/>
      <c r="P43" s="216">
        <f>SUM(P13:P41)</f>
        <v>3089110.7926666662</v>
      </c>
    </row>
    <row r="45" spans="1:16" x14ac:dyDescent="0.3">
      <c r="C45" s="206"/>
      <c r="K45" s="206"/>
      <c r="P45" s="217"/>
    </row>
    <row r="46" spans="1:16" x14ac:dyDescent="0.3">
      <c r="B46" s="218"/>
      <c r="D46" s="219"/>
      <c r="E46" s="219"/>
      <c r="F46" s="218"/>
      <c r="G46" s="218"/>
      <c r="P46" s="220"/>
    </row>
    <row r="49" spans="16:16" x14ac:dyDescent="0.3">
      <c r="P49" s="221"/>
    </row>
  </sheetData>
  <phoneticPr fontId="2" type="noConversion"/>
  <pageMargins left="0.75" right="0.75" top="1" bottom="1" header="0.5" footer="0.5"/>
  <pageSetup scale="62" firstPageNumber="22" orientation="landscape" useFirstPageNumber="1" r:id="rId1"/>
  <headerFooter alignWithMargins="0">
    <oddFooter>&amp;C21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M37"/>
  <sheetViews>
    <sheetView zoomScaleNormal="100" workbookViewId="0">
      <selection activeCell="J32" sqref="J32"/>
    </sheetView>
  </sheetViews>
  <sheetFormatPr defaultColWidth="9.140625" defaultRowHeight="12.75" x14ac:dyDescent="0.2"/>
  <cols>
    <col min="1" max="1" width="6.28515625" style="72" customWidth="1"/>
    <col min="2" max="3" width="9.140625" style="72"/>
    <col min="4" max="4" width="16.7109375" style="72" customWidth="1"/>
    <col min="5" max="11" width="14.7109375" style="77" customWidth="1"/>
    <col min="12" max="12" width="14.7109375" style="140" customWidth="1"/>
    <col min="13" max="13" width="15" style="72" customWidth="1"/>
    <col min="14" max="14" width="4.28515625" style="72" customWidth="1"/>
    <col min="15" max="15" width="2" style="72" customWidth="1"/>
    <col min="16" max="16" width="1.7109375" style="72" customWidth="1"/>
    <col min="17" max="16384" width="9.140625" style="72"/>
  </cols>
  <sheetData>
    <row r="1" spans="1:13" ht="22.9" customHeight="1" x14ac:dyDescent="0.35">
      <c r="A1" s="69" t="s">
        <v>138</v>
      </c>
      <c r="B1" s="91"/>
      <c r="C1" s="91"/>
      <c r="D1" s="91"/>
      <c r="L1" s="153" t="str">
        <f>Summary!$J$1</f>
        <v>MADACC 2021 Budget</v>
      </c>
    </row>
    <row r="2" spans="1:13" ht="12.75" customHeight="1" x14ac:dyDescent="0.2">
      <c r="A2" s="91"/>
      <c r="B2" s="91"/>
      <c r="C2" s="91"/>
      <c r="D2" s="91"/>
    </row>
    <row r="3" spans="1:13" ht="16.5" customHeight="1" x14ac:dyDescent="0.5">
      <c r="A3" s="111"/>
      <c r="B3" s="91"/>
      <c r="C3" s="91"/>
      <c r="D3" s="91"/>
      <c r="M3" s="91"/>
    </row>
    <row r="4" spans="1:13" ht="12.75" customHeight="1" x14ac:dyDescent="0.25">
      <c r="A4" s="112"/>
      <c r="B4" s="112"/>
      <c r="C4" s="112"/>
      <c r="D4" s="112"/>
    </row>
    <row r="5" spans="1:13" ht="12.75" customHeight="1" x14ac:dyDescent="0.25">
      <c r="A5" s="112"/>
      <c r="B5" s="112"/>
      <c r="C5" s="112"/>
      <c r="D5" s="112"/>
    </row>
    <row r="6" spans="1:13" ht="12.75" customHeight="1" x14ac:dyDescent="0.2">
      <c r="A6" s="91"/>
      <c r="B6" s="91"/>
      <c r="C6" s="91"/>
      <c r="D6" s="91"/>
      <c r="E6" s="49">
        <v>2017</v>
      </c>
      <c r="F6" s="49">
        <v>2018</v>
      </c>
      <c r="G6" s="49">
        <v>2019</v>
      </c>
      <c r="H6" s="49">
        <v>2020</v>
      </c>
      <c r="I6" s="49">
        <v>2020</v>
      </c>
      <c r="J6" s="49">
        <v>2020</v>
      </c>
      <c r="K6" s="49">
        <v>2021</v>
      </c>
      <c r="L6" s="133" t="s">
        <v>226</v>
      </c>
    </row>
    <row r="7" spans="1:13" ht="12.75" customHeight="1" thickBot="1" x14ac:dyDescent="0.3">
      <c r="A7" s="112"/>
      <c r="B7" s="112"/>
      <c r="C7" s="112"/>
      <c r="D7" s="112"/>
      <c r="E7" s="293" t="s">
        <v>34</v>
      </c>
      <c r="F7" s="293" t="s">
        <v>34</v>
      </c>
      <c r="G7" s="295" t="s">
        <v>34</v>
      </c>
      <c r="H7" s="293" t="s">
        <v>231</v>
      </c>
      <c r="I7" s="295" t="s">
        <v>228</v>
      </c>
      <c r="J7" s="295" t="s">
        <v>227</v>
      </c>
      <c r="K7" s="295" t="s">
        <v>229</v>
      </c>
      <c r="L7" s="133" t="s">
        <v>326</v>
      </c>
    </row>
    <row r="8" spans="1:13" ht="12.75" customHeight="1" x14ac:dyDescent="0.25">
      <c r="A8" s="112"/>
      <c r="B8" s="112"/>
      <c r="C8" s="112"/>
      <c r="D8" s="112"/>
      <c r="E8" s="142"/>
      <c r="F8" s="142"/>
      <c r="G8" s="142"/>
      <c r="H8" s="142"/>
      <c r="I8" s="142"/>
      <c r="J8" s="142"/>
      <c r="K8" s="142"/>
      <c r="L8" s="143"/>
    </row>
    <row r="9" spans="1:13" ht="12.75" customHeight="1" x14ac:dyDescent="0.2">
      <c r="A9" s="114" t="s">
        <v>63</v>
      </c>
      <c r="B9" s="114"/>
      <c r="C9" s="114"/>
      <c r="D9" s="114"/>
    </row>
    <row r="10" spans="1:13" ht="12.75" customHeight="1" x14ac:dyDescent="0.2">
      <c r="A10" s="114"/>
      <c r="B10" s="114"/>
      <c r="C10" s="114"/>
      <c r="D10" s="114"/>
      <c r="E10" s="154"/>
      <c r="F10" s="154"/>
      <c r="G10" s="154"/>
    </row>
    <row r="11" spans="1:13" x14ac:dyDescent="0.2">
      <c r="B11" s="91" t="s">
        <v>72</v>
      </c>
      <c r="C11" s="91"/>
      <c r="D11" s="91"/>
      <c r="E11" s="109">
        <v>290020</v>
      </c>
      <c r="F11" s="109">
        <v>296090</v>
      </c>
      <c r="G11" s="109">
        <v>310020</v>
      </c>
      <c r="H11" s="109">
        <v>294000</v>
      </c>
      <c r="I11" s="109">
        <v>120792</v>
      </c>
      <c r="J11" s="109">
        <v>300000</v>
      </c>
      <c r="K11" s="109">
        <v>300000</v>
      </c>
      <c r="L11" s="140">
        <f>(K11-H11)/H11</f>
        <v>2.0408163265306121E-2</v>
      </c>
    </row>
    <row r="12" spans="1:13" x14ac:dyDescent="0.2">
      <c r="B12" s="91" t="s">
        <v>144</v>
      </c>
      <c r="C12" s="91"/>
      <c r="D12" s="91"/>
      <c r="E12" s="109">
        <v>-145010</v>
      </c>
      <c r="F12" s="109">
        <v>-148045</v>
      </c>
      <c r="G12" s="109">
        <v>-155010</v>
      </c>
      <c r="H12" s="109">
        <v>-147000</v>
      </c>
      <c r="I12" s="109">
        <v>-60396</v>
      </c>
      <c r="J12" s="109">
        <v>-150000</v>
      </c>
      <c r="K12" s="109">
        <v>-150000</v>
      </c>
      <c r="L12" s="140">
        <f t="shared" ref="L12:L22" si="0">(K12-H12)/H12</f>
        <v>2.0408163265306121E-2</v>
      </c>
    </row>
    <row r="13" spans="1:13" ht="12.75" customHeight="1" x14ac:dyDescent="0.2">
      <c r="B13" s="91" t="s">
        <v>71</v>
      </c>
      <c r="C13" s="91"/>
      <c r="D13" s="91"/>
      <c r="E13" s="144">
        <v>53425</v>
      </c>
      <c r="F13" s="144">
        <v>50996</v>
      </c>
      <c r="G13" s="144">
        <v>57714</v>
      </c>
      <c r="H13" s="144">
        <v>50000</v>
      </c>
      <c r="I13" s="144">
        <v>26972</v>
      </c>
      <c r="J13" s="144">
        <v>50000</v>
      </c>
      <c r="K13" s="144">
        <v>50000</v>
      </c>
      <c r="L13" s="140">
        <f t="shared" si="0"/>
        <v>0</v>
      </c>
    </row>
    <row r="14" spans="1:13" ht="12.75" customHeight="1" x14ac:dyDescent="0.2">
      <c r="A14" s="91"/>
      <c r="B14" s="91"/>
      <c r="C14" s="91"/>
      <c r="D14" s="91"/>
      <c r="E14" s="226"/>
      <c r="F14" s="226"/>
      <c r="G14" s="226"/>
      <c r="H14" s="92"/>
      <c r="I14" s="92"/>
      <c r="J14" s="92"/>
      <c r="K14" s="92"/>
      <c r="L14" s="92"/>
    </row>
    <row r="15" spans="1:13" s="80" customFormat="1" ht="12.75" customHeight="1" x14ac:dyDescent="0.2">
      <c r="B15" s="113"/>
      <c r="C15" s="113"/>
      <c r="D15" s="113" t="s">
        <v>113</v>
      </c>
      <c r="E15" s="110">
        <f t="shared" ref="E15:F15" si="1">SUM(E11:E13)</f>
        <v>198435</v>
      </c>
      <c r="F15" s="110">
        <f t="shared" si="1"/>
        <v>199041</v>
      </c>
      <c r="G15" s="110">
        <f t="shared" ref="G15:K15" si="2">SUM(G11:G13)</f>
        <v>212724</v>
      </c>
      <c r="H15" s="110">
        <f t="shared" ref="H15" si="3">SUM(H11:H13)</f>
        <v>197000</v>
      </c>
      <c r="I15" s="110">
        <f t="shared" si="2"/>
        <v>87368</v>
      </c>
      <c r="J15" s="110">
        <f t="shared" si="2"/>
        <v>200000</v>
      </c>
      <c r="K15" s="110">
        <f t="shared" si="2"/>
        <v>200000</v>
      </c>
      <c r="L15" s="141">
        <f t="shared" si="0"/>
        <v>1.5228426395939087E-2</v>
      </c>
    </row>
    <row r="16" spans="1:13" ht="12.75" customHeight="1" x14ac:dyDescent="0.2">
      <c r="A16" s="91"/>
      <c r="B16" s="91"/>
      <c r="C16" s="91"/>
      <c r="D16" s="91"/>
      <c r="E16" s="109"/>
      <c r="F16" s="109"/>
      <c r="G16" s="109"/>
    </row>
    <row r="17" spans="1:12" s="80" customFormat="1" ht="12.75" customHeight="1" x14ac:dyDescent="0.2">
      <c r="A17" s="114" t="s">
        <v>64</v>
      </c>
      <c r="B17" s="114"/>
      <c r="C17" s="114"/>
      <c r="D17" s="114"/>
      <c r="E17" s="110"/>
      <c r="F17" s="110"/>
      <c r="G17" s="110"/>
      <c r="H17" s="76"/>
      <c r="I17" s="76"/>
      <c r="J17" s="76"/>
      <c r="K17" s="76"/>
      <c r="L17" s="140"/>
    </row>
    <row r="18" spans="1:12" ht="12.75" customHeight="1" x14ac:dyDescent="0.2">
      <c r="A18" s="91"/>
      <c r="B18" s="91"/>
      <c r="C18" s="91"/>
      <c r="D18" s="91"/>
      <c r="E18" s="109"/>
      <c r="F18" s="109"/>
      <c r="G18" s="109"/>
    </row>
    <row r="19" spans="1:12" ht="12.75" customHeight="1" x14ac:dyDescent="0.2">
      <c r="B19" s="91" t="s">
        <v>72</v>
      </c>
      <c r="C19" s="91"/>
      <c r="D19" s="91"/>
      <c r="E19" s="109">
        <v>145010</v>
      </c>
      <c r="F19" s="109">
        <v>148045</v>
      </c>
      <c r="G19" s="109">
        <v>155010</v>
      </c>
      <c r="H19" s="109">
        <v>147000</v>
      </c>
      <c r="I19" s="109">
        <v>60396</v>
      </c>
      <c r="J19" s="109">
        <v>150000</v>
      </c>
      <c r="K19" s="109">
        <v>150000</v>
      </c>
      <c r="L19" s="140">
        <f t="shared" si="0"/>
        <v>2.0408163265306121E-2</v>
      </c>
    </row>
    <row r="20" spans="1:12" ht="12.75" customHeight="1" x14ac:dyDescent="0.2">
      <c r="B20" s="91" t="s">
        <v>71</v>
      </c>
      <c r="C20" s="91"/>
      <c r="D20" s="91"/>
      <c r="E20" s="144">
        <v>53425</v>
      </c>
      <c r="F20" s="144">
        <v>50996</v>
      </c>
      <c r="G20" s="144">
        <v>57714</v>
      </c>
      <c r="H20" s="144">
        <v>50000</v>
      </c>
      <c r="I20" s="144">
        <v>26972</v>
      </c>
      <c r="J20" s="144">
        <v>50000</v>
      </c>
      <c r="K20" s="144">
        <v>50000</v>
      </c>
      <c r="L20" s="140">
        <f t="shared" si="0"/>
        <v>0</v>
      </c>
    </row>
    <row r="21" spans="1:12" ht="12.75" customHeight="1" x14ac:dyDescent="0.2">
      <c r="B21" s="91"/>
      <c r="C21" s="91"/>
      <c r="D21" s="91"/>
      <c r="E21" s="226"/>
      <c r="F21" s="226"/>
      <c r="G21" s="226"/>
      <c r="H21" s="92"/>
      <c r="I21" s="92"/>
      <c r="J21" s="92"/>
      <c r="K21" s="92"/>
      <c r="L21" s="92"/>
    </row>
    <row r="22" spans="1:12" ht="12.75" customHeight="1" x14ac:dyDescent="0.2">
      <c r="B22" s="113"/>
      <c r="C22" s="113"/>
      <c r="D22" s="113" t="s">
        <v>113</v>
      </c>
      <c r="E22" s="110">
        <f t="shared" ref="E22:F22" si="4">SUM(E19:E20)</f>
        <v>198435</v>
      </c>
      <c r="F22" s="110">
        <f t="shared" si="4"/>
        <v>199041</v>
      </c>
      <c r="G22" s="110">
        <f t="shared" ref="G22:K22" si="5">SUM(G19:G20)</f>
        <v>212724</v>
      </c>
      <c r="H22" s="110">
        <f t="shared" ref="H22" si="6">SUM(H19:H20)</f>
        <v>197000</v>
      </c>
      <c r="I22" s="110">
        <f t="shared" si="5"/>
        <v>87368</v>
      </c>
      <c r="J22" s="110">
        <f t="shared" si="5"/>
        <v>200000</v>
      </c>
      <c r="K22" s="110">
        <f t="shared" si="5"/>
        <v>200000</v>
      </c>
      <c r="L22" s="141">
        <f t="shared" si="0"/>
        <v>1.5228426395939087E-2</v>
      </c>
    </row>
    <row r="23" spans="1:12" ht="12.75" customHeight="1" x14ac:dyDescent="0.2">
      <c r="A23" s="114"/>
      <c r="B23" s="91"/>
      <c r="C23" s="91"/>
      <c r="D23" s="91"/>
      <c r="E23" s="109"/>
      <c r="F23" s="109"/>
      <c r="G23" s="109"/>
      <c r="L23" s="141"/>
    </row>
    <row r="24" spans="1:12" ht="12.75" customHeight="1" x14ac:dyDescent="0.2">
      <c r="B24" s="74"/>
      <c r="C24" s="74"/>
      <c r="D24" s="113" t="s">
        <v>102</v>
      </c>
      <c r="E24" s="110">
        <f t="shared" ref="E24:F24" si="7">E15-E22</f>
        <v>0</v>
      </c>
      <c r="F24" s="110">
        <f t="shared" si="7"/>
        <v>0</v>
      </c>
      <c r="G24" s="110">
        <f t="shared" ref="G24:K24" si="8">G15-G22</f>
        <v>0</v>
      </c>
      <c r="H24" s="110">
        <f t="shared" ref="H24" si="9">H15-H22</f>
        <v>0</v>
      </c>
      <c r="I24" s="110">
        <f t="shared" si="8"/>
        <v>0</v>
      </c>
      <c r="J24" s="110">
        <f t="shared" si="8"/>
        <v>0</v>
      </c>
      <c r="K24" s="110">
        <f t="shared" si="8"/>
        <v>0</v>
      </c>
      <c r="L24" s="141"/>
    </row>
    <row r="25" spans="1:12" ht="12.75" customHeight="1" x14ac:dyDescent="0.2">
      <c r="B25" s="74"/>
      <c r="C25" s="74"/>
      <c r="D25" s="113"/>
      <c r="E25" s="155"/>
      <c r="F25" s="155"/>
      <c r="G25" s="155"/>
      <c r="H25" s="155"/>
      <c r="I25" s="155"/>
      <c r="J25" s="155"/>
      <c r="K25" s="155"/>
    </row>
    <row r="26" spans="1:12" ht="12.75" customHeight="1" x14ac:dyDescent="0.2">
      <c r="A26" s="91"/>
      <c r="B26" s="91"/>
      <c r="C26" s="91"/>
      <c r="D26" s="113"/>
      <c r="E26" s="110"/>
      <c r="F26" s="110"/>
      <c r="G26" s="110"/>
      <c r="H26" s="110"/>
      <c r="I26" s="110"/>
      <c r="J26" s="110"/>
      <c r="K26" s="110"/>
    </row>
    <row r="27" spans="1:12" ht="12.75" customHeight="1" x14ac:dyDescent="0.2">
      <c r="A27" s="91"/>
      <c r="B27" s="91"/>
      <c r="C27" s="91"/>
      <c r="D27" s="91"/>
    </row>
    <row r="28" spans="1:12" ht="12.75" customHeight="1" x14ac:dyDescent="0.2">
      <c r="A28" s="115"/>
      <c r="B28" s="115"/>
      <c r="C28" s="115"/>
      <c r="D28" s="115"/>
      <c r="E28" s="156"/>
      <c r="F28" s="156"/>
      <c r="G28" s="156"/>
      <c r="H28" s="156"/>
      <c r="I28" s="156"/>
      <c r="J28" s="156"/>
      <c r="K28" s="156"/>
    </row>
    <row r="29" spans="1:12" ht="12.75" customHeight="1" x14ac:dyDescent="0.2">
      <c r="A29" s="115"/>
      <c r="B29" s="115"/>
      <c r="C29" s="115"/>
      <c r="D29" s="115"/>
      <c r="E29" s="156"/>
      <c r="F29" s="156"/>
      <c r="G29" s="156"/>
      <c r="H29" s="156"/>
      <c r="I29" s="156"/>
      <c r="J29" s="156"/>
      <c r="K29" s="156"/>
    </row>
    <row r="30" spans="1:12" ht="12.75" customHeight="1" x14ac:dyDescent="0.2">
      <c r="A30" s="115"/>
      <c r="B30" s="115"/>
      <c r="C30" s="115"/>
      <c r="D30" s="115"/>
      <c r="E30" s="156"/>
      <c r="F30" s="156"/>
      <c r="G30" s="156"/>
      <c r="H30" s="156"/>
      <c r="I30" s="156"/>
      <c r="J30" s="156"/>
      <c r="K30" s="156"/>
    </row>
    <row r="34" spans="12:12" ht="37.5" customHeight="1" x14ac:dyDescent="0.2">
      <c r="L34" s="157"/>
    </row>
    <row r="35" spans="12:12" x14ac:dyDescent="0.2">
      <c r="L35" s="157"/>
    </row>
    <row r="36" spans="12:12" x14ac:dyDescent="0.2">
      <c r="L36" s="157"/>
    </row>
    <row r="37" spans="12:12" x14ac:dyDescent="0.2">
      <c r="L37" s="157"/>
    </row>
  </sheetData>
  <phoneticPr fontId="2" type="noConversion"/>
  <pageMargins left="0.75" right="0.75" top="1" bottom="1" header="0.5" footer="0.5"/>
  <pageSetup scale="77" firstPageNumber="20" orientation="landscape" useFirstPageNumber="1" r:id="rId1"/>
  <headerFooter alignWithMargins="0">
    <oddFooter>&amp;C22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K40"/>
  <sheetViews>
    <sheetView zoomScaleNormal="100" zoomScalePageLayoutView="75" workbookViewId="0">
      <selection activeCell="J36" sqref="J36"/>
    </sheetView>
  </sheetViews>
  <sheetFormatPr defaultColWidth="9.140625" defaultRowHeight="12.75" x14ac:dyDescent="0.2"/>
  <cols>
    <col min="1" max="1" width="3" style="7" customWidth="1"/>
    <col min="2" max="2" width="41.7109375" style="7" customWidth="1"/>
    <col min="3" max="3" width="10.28515625" style="7" customWidth="1"/>
    <col min="4" max="10" width="14.7109375" style="7" customWidth="1"/>
    <col min="11" max="11" width="14.7109375" style="35" customWidth="1"/>
    <col min="12" max="12" width="11.28515625" style="7" customWidth="1"/>
    <col min="13" max="13" width="5.28515625" style="7" customWidth="1"/>
    <col min="14" max="14" width="15.85546875" style="7" customWidth="1"/>
    <col min="15" max="16384" width="9.140625" style="7"/>
  </cols>
  <sheetData>
    <row r="1" spans="1:11" ht="21" x14ac:dyDescent="0.35">
      <c r="A1" s="261" t="s">
        <v>134</v>
      </c>
      <c r="B1" s="27"/>
      <c r="C1" s="23"/>
      <c r="D1" s="23"/>
      <c r="E1" s="23"/>
      <c r="K1" s="5" t="str">
        <f>Summary!$J$1</f>
        <v>MADACC 2021 Budget</v>
      </c>
    </row>
    <row r="2" spans="1:11" ht="26.25" x14ac:dyDescent="0.4">
      <c r="A2" s="443"/>
      <c r="B2" s="443"/>
      <c r="C2" s="443"/>
      <c r="D2" s="443"/>
      <c r="E2" s="443"/>
      <c r="F2" s="443"/>
      <c r="G2" s="443"/>
      <c r="H2" s="443"/>
      <c r="I2" s="443"/>
      <c r="J2" s="443"/>
    </row>
    <row r="3" spans="1:11" ht="18.75" x14ac:dyDescent="0.3">
      <c r="A3" s="445"/>
      <c r="B3" s="445"/>
      <c r="C3" s="445"/>
      <c r="D3" s="445"/>
      <c r="E3" s="445"/>
      <c r="F3" s="445"/>
      <c r="G3" s="445"/>
      <c r="H3" s="445"/>
      <c r="I3" s="445"/>
      <c r="J3" s="445"/>
    </row>
    <row r="4" spans="1:11" x14ac:dyDescent="0.2">
      <c r="B4" s="33"/>
      <c r="C4" s="40"/>
      <c r="D4" s="49">
        <v>2017</v>
      </c>
      <c r="E4" s="49">
        <v>2018</v>
      </c>
      <c r="F4" s="49">
        <v>2019</v>
      </c>
      <c r="G4" s="49">
        <v>2020</v>
      </c>
      <c r="H4" s="49">
        <v>2020</v>
      </c>
      <c r="I4" s="49">
        <v>2020</v>
      </c>
      <c r="J4" s="49">
        <v>2021</v>
      </c>
      <c r="K4" s="133" t="s">
        <v>226</v>
      </c>
    </row>
    <row r="5" spans="1:11" ht="13.5" thickBot="1" x14ac:dyDescent="0.25">
      <c r="A5" s="43"/>
      <c r="B5" s="43"/>
      <c r="D5" s="319" t="s">
        <v>34</v>
      </c>
      <c r="E5" s="319" t="s">
        <v>34</v>
      </c>
      <c r="F5" s="319" t="s">
        <v>34</v>
      </c>
      <c r="G5" s="319" t="s">
        <v>231</v>
      </c>
      <c r="H5" s="319" t="s">
        <v>228</v>
      </c>
      <c r="I5" s="319" t="s">
        <v>227</v>
      </c>
      <c r="J5" s="319" t="s">
        <v>229</v>
      </c>
      <c r="K5" s="133" t="s">
        <v>326</v>
      </c>
    </row>
    <row r="6" spans="1:11" x14ac:dyDescent="0.2">
      <c r="A6" s="43"/>
      <c r="B6" s="43"/>
      <c r="C6" s="37"/>
      <c r="D6" s="237"/>
      <c r="E6" s="237"/>
      <c r="F6" s="237"/>
      <c r="G6" s="138"/>
      <c r="H6" s="138"/>
      <c r="I6" s="138"/>
      <c r="J6" s="138"/>
      <c r="K6" s="139"/>
    </row>
    <row r="7" spans="1:11" x14ac:dyDescent="0.2">
      <c r="B7" s="262" t="s">
        <v>109</v>
      </c>
      <c r="C7" s="38"/>
      <c r="D7" s="39"/>
      <c r="E7" s="39"/>
      <c r="F7" s="39"/>
      <c r="G7" s="320"/>
      <c r="H7" s="320"/>
      <c r="I7" s="320"/>
      <c r="J7" s="320"/>
    </row>
    <row r="8" spans="1:11" x14ac:dyDescent="0.2">
      <c r="A8" s="26"/>
      <c r="B8" s="37" t="s">
        <v>107</v>
      </c>
      <c r="C8" s="33"/>
      <c r="D8" s="317">
        <v>346517</v>
      </c>
      <c r="E8" s="317">
        <f>D10</f>
        <v>613629</v>
      </c>
      <c r="F8" s="317">
        <f>E10</f>
        <v>839881</v>
      </c>
      <c r="G8" s="317">
        <v>973335</v>
      </c>
      <c r="H8" s="317">
        <f>F10</f>
        <v>1170468</v>
      </c>
      <c r="I8" s="317">
        <f>H8</f>
        <v>1170468</v>
      </c>
      <c r="J8" s="317">
        <f>H8+'Gen Fund Sum'!I26</f>
        <v>1414672</v>
      </c>
      <c r="K8" s="133">
        <f>(J8-G8)/G8</f>
        <v>0.45342764824032833</v>
      </c>
    </row>
    <row r="9" spans="1:11" x14ac:dyDescent="0.2">
      <c r="B9" s="40" t="s">
        <v>112</v>
      </c>
      <c r="C9" s="8"/>
      <c r="D9" s="316">
        <f>'Gen Fund Sum'!D26</f>
        <v>267112</v>
      </c>
      <c r="E9" s="316">
        <f>'Gen Fund Sum'!E26</f>
        <v>226252</v>
      </c>
      <c r="F9" s="316">
        <f>'Gen Fund Sum'!F26</f>
        <v>330587</v>
      </c>
      <c r="G9" s="316">
        <f>'Gen Fund Sum'!G26</f>
        <v>322</v>
      </c>
      <c r="H9" s="316">
        <f>'Gen Fund Sum'!H26</f>
        <v>390362</v>
      </c>
      <c r="I9" s="316">
        <f>'Gen Fund Sum'!I26</f>
        <v>244204</v>
      </c>
      <c r="J9" s="316">
        <f>'Gen Fund Sum'!J26</f>
        <v>8.9500000001862645</v>
      </c>
      <c r="K9" s="35">
        <f>(J9-G9)/G9</f>
        <v>-0.97220496894352093</v>
      </c>
    </row>
    <row r="10" spans="1:11" x14ac:dyDescent="0.2">
      <c r="B10" s="37" t="s">
        <v>108</v>
      </c>
      <c r="C10" s="263"/>
      <c r="D10" s="317">
        <f t="shared" ref="D10:E10" si="0">SUM(D8:D9)</f>
        <v>613629</v>
      </c>
      <c r="E10" s="317">
        <f t="shared" si="0"/>
        <v>839881</v>
      </c>
      <c r="F10" s="317">
        <f t="shared" ref="F10:J10" si="1">SUM(F8:F9)</f>
        <v>1170468</v>
      </c>
      <c r="G10" s="351">
        <f t="shared" ref="G10" si="2">SUM(G8:G9)</f>
        <v>973657</v>
      </c>
      <c r="H10" s="351">
        <f t="shared" si="1"/>
        <v>1560830</v>
      </c>
      <c r="I10" s="351">
        <f t="shared" si="1"/>
        <v>1414672</v>
      </c>
      <c r="J10" s="351">
        <f t="shared" si="1"/>
        <v>1414680.9500000002</v>
      </c>
      <c r="K10" s="149">
        <f>(J10-G10)/G10</f>
        <v>0.45295617450498499</v>
      </c>
    </row>
    <row r="11" spans="1:11" x14ac:dyDescent="0.2">
      <c r="A11" s="43"/>
      <c r="B11" s="43"/>
      <c r="C11" s="37"/>
      <c r="D11" s="319"/>
      <c r="E11" s="319"/>
      <c r="F11" s="319"/>
      <c r="G11" s="320"/>
      <c r="H11" s="320"/>
      <c r="I11" s="320"/>
      <c r="J11" s="320"/>
      <c r="K11" s="133"/>
    </row>
    <row r="12" spans="1:11" x14ac:dyDescent="0.2">
      <c r="A12" s="43"/>
      <c r="B12" s="43"/>
      <c r="C12" s="37"/>
      <c r="D12" s="39"/>
      <c r="E12" s="39"/>
      <c r="F12" s="39"/>
      <c r="G12" s="320"/>
      <c r="H12" s="320"/>
      <c r="I12" s="320"/>
      <c r="J12" s="320"/>
      <c r="K12" s="133"/>
    </row>
    <row r="13" spans="1:11" x14ac:dyDescent="0.2">
      <c r="A13" s="43"/>
      <c r="B13" s="43" t="s">
        <v>110</v>
      </c>
      <c r="C13" s="37"/>
      <c r="D13" s="352"/>
      <c r="E13" s="352"/>
      <c r="F13" s="352"/>
      <c r="G13" s="320"/>
      <c r="H13" s="320"/>
      <c r="I13" s="320"/>
      <c r="J13" s="320"/>
      <c r="K13" s="133"/>
    </row>
    <row r="14" spans="1:11" x14ac:dyDescent="0.2">
      <c r="A14" s="46"/>
      <c r="B14" s="37" t="s">
        <v>107</v>
      </c>
      <c r="C14" s="33"/>
      <c r="D14" s="317">
        <v>535243</v>
      </c>
      <c r="E14" s="317">
        <f>D16</f>
        <v>565609</v>
      </c>
      <c r="F14" s="317">
        <f>E16</f>
        <v>551484</v>
      </c>
      <c r="G14" s="317">
        <v>501484</v>
      </c>
      <c r="H14" s="317">
        <f>F16</f>
        <v>537989</v>
      </c>
      <c r="I14" s="317">
        <f>F16</f>
        <v>537989</v>
      </c>
      <c r="J14" s="317">
        <f>I16</f>
        <v>507989</v>
      </c>
      <c r="K14" s="133">
        <f>(J14-G14)/G14</f>
        <v>1.297150058625998E-2</v>
      </c>
    </row>
    <row r="15" spans="1:11" x14ac:dyDescent="0.2">
      <c r="B15" s="264" t="s">
        <v>111</v>
      </c>
      <c r="C15" s="265"/>
      <c r="D15" s="316">
        <f>'Cap Proj Fund Sum'!C29</f>
        <v>30366</v>
      </c>
      <c r="E15" s="316">
        <f>'Cap Proj Fund Sum'!D29</f>
        <v>-14125</v>
      </c>
      <c r="F15" s="316">
        <f>'Cap Proj Fund Sum'!E29</f>
        <v>-13495</v>
      </c>
      <c r="G15" s="316">
        <f>'Cap Proj Fund Sum'!F29</f>
        <v>-30000</v>
      </c>
      <c r="H15" s="316">
        <f>'Cap Proj Fund Sum'!G29</f>
        <v>-22183</v>
      </c>
      <c r="I15" s="316">
        <f>'Cap Proj Fund Sum'!H29</f>
        <v>-30000</v>
      </c>
      <c r="J15" s="316">
        <f>'Cap Proj Fund Sum'!I29</f>
        <v>-65000</v>
      </c>
      <c r="K15" s="133">
        <f>(J15-G15)/G15</f>
        <v>1.1666666666666667</v>
      </c>
    </row>
    <row r="16" spans="1:11" x14ac:dyDescent="0.2">
      <c r="A16" s="26"/>
      <c r="B16" s="37" t="s">
        <v>108</v>
      </c>
      <c r="C16" s="266"/>
      <c r="D16" s="317">
        <f t="shared" ref="D16:E16" si="3">SUM(D14:D15)</f>
        <v>565609</v>
      </c>
      <c r="E16" s="317">
        <f t="shared" si="3"/>
        <v>551484</v>
      </c>
      <c r="F16" s="317">
        <f t="shared" ref="F16:J16" si="4">SUM(F14:F15)</f>
        <v>537989</v>
      </c>
      <c r="G16" s="351">
        <f t="shared" ref="G16" si="5">SUM(G14:G15)</f>
        <v>471484</v>
      </c>
      <c r="H16" s="351">
        <f t="shared" si="4"/>
        <v>515806</v>
      </c>
      <c r="I16" s="351">
        <f t="shared" si="4"/>
        <v>507989</v>
      </c>
      <c r="J16" s="351">
        <f t="shared" si="4"/>
        <v>442989</v>
      </c>
      <c r="K16" s="149">
        <f>(J16-G16)/G16</f>
        <v>-6.0436833487456626E-2</v>
      </c>
    </row>
    <row r="17" spans="1:11" x14ac:dyDescent="0.2">
      <c r="B17" s="33"/>
      <c r="C17" s="38"/>
      <c r="D17" s="130"/>
      <c r="E17" s="130"/>
      <c r="F17" s="130"/>
      <c r="G17" s="320"/>
      <c r="H17" s="320"/>
      <c r="I17" s="320"/>
      <c r="J17" s="320"/>
      <c r="K17" s="160"/>
    </row>
    <row r="18" spans="1:11" ht="12.75" customHeight="1" x14ac:dyDescent="0.2">
      <c r="B18" s="33"/>
      <c r="C18" s="38"/>
      <c r="D18" s="39"/>
      <c r="E18" s="39"/>
      <c r="F18" s="39"/>
      <c r="G18" s="320"/>
      <c r="H18" s="320"/>
      <c r="I18" s="320"/>
      <c r="J18" s="320"/>
      <c r="K18" s="160"/>
    </row>
    <row r="19" spans="1:11" ht="12.75" customHeight="1" x14ac:dyDescent="0.2">
      <c r="B19" s="262" t="s">
        <v>222</v>
      </c>
      <c r="C19" s="38"/>
      <c r="D19" s="39"/>
      <c r="E19" s="39"/>
      <c r="F19" s="39"/>
      <c r="G19" s="320"/>
      <c r="H19" s="320"/>
      <c r="I19" s="320"/>
      <c r="J19" s="320"/>
      <c r="K19" s="160"/>
    </row>
    <row r="20" spans="1:11" ht="12.75" customHeight="1" x14ac:dyDescent="0.2">
      <c r="A20" s="26"/>
      <c r="B20" s="37" t="s">
        <v>107</v>
      </c>
      <c r="C20" s="33"/>
      <c r="D20" s="317">
        <v>56768</v>
      </c>
      <c r="E20" s="317">
        <f>D22</f>
        <v>0</v>
      </c>
      <c r="F20" s="317">
        <f>E22</f>
        <v>0</v>
      </c>
      <c r="G20" s="317">
        <f>F22</f>
        <v>0</v>
      </c>
      <c r="H20" s="317">
        <f>F22</f>
        <v>0</v>
      </c>
      <c r="I20" s="317">
        <f>F22</f>
        <v>0</v>
      </c>
      <c r="J20" s="317">
        <f>I22</f>
        <v>0</v>
      </c>
      <c r="K20" s="160"/>
    </row>
    <row r="21" spans="1:11" ht="12.75" customHeight="1" x14ac:dyDescent="0.2">
      <c r="B21" s="40" t="s">
        <v>111</v>
      </c>
      <c r="C21" s="8"/>
      <c r="D21" s="316">
        <f>'Debt Sum'!E31</f>
        <v>-56768</v>
      </c>
      <c r="E21" s="316">
        <f>'Debt Sum'!F31</f>
        <v>0</v>
      </c>
      <c r="F21" s="316">
        <f>'Debt Sum'!G31</f>
        <v>0</v>
      </c>
      <c r="G21" s="316">
        <f>'Debt Sum'!H31</f>
        <v>0</v>
      </c>
      <c r="H21" s="316">
        <f>'Debt Sum'!I31</f>
        <v>-1</v>
      </c>
      <c r="I21" s="316">
        <f>'Debt Sum'!J31</f>
        <v>0</v>
      </c>
      <c r="J21" s="59">
        <f>'Debt Sum'!K31</f>
        <v>0</v>
      </c>
      <c r="K21" s="353"/>
    </row>
    <row r="22" spans="1:11" ht="12.75" customHeight="1" x14ac:dyDescent="0.2">
      <c r="B22" s="37" t="s">
        <v>108</v>
      </c>
      <c r="C22" s="263"/>
      <c r="D22" s="317">
        <f t="shared" ref="D22:J22" si="6">SUM(D20:D21)</f>
        <v>0</v>
      </c>
      <c r="E22" s="317">
        <f t="shared" si="6"/>
        <v>0</v>
      </c>
      <c r="F22" s="317">
        <f t="shared" si="6"/>
        <v>0</v>
      </c>
      <c r="G22" s="317">
        <f t="shared" si="6"/>
        <v>0</v>
      </c>
      <c r="H22" s="317">
        <f t="shared" si="6"/>
        <v>-1</v>
      </c>
      <c r="I22" s="317">
        <f t="shared" si="6"/>
        <v>0</v>
      </c>
      <c r="J22" s="317">
        <f t="shared" si="6"/>
        <v>0</v>
      </c>
      <c r="K22" s="149"/>
    </row>
    <row r="23" spans="1:11" ht="12.75" customHeight="1" x14ac:dyDescent="0.2">
      <c r="B23" s="43"/>
      <c r="C23" s="263"/>
      <c r="D23" s="317"/>
      <c r="E23" s="317"/>
      <c r="F23" s="317"/>
      <c r="G23" s="320"/>
      <c r="H23" s="320"/>
      <c r="I23" s="320"/>
      <c r="J23" s="320"/>
      <c r="K23" s="133"/>
    </row>
    <row r="24" spans="1:11" ht="12.75" customHeight="1" x14ac:dyDescent="0.2">
      <c r="B24" s="43"/>
      <c r="C24" s="263"/>
      <c r="D24" s="317"/>
      <c r="E24" s="317"/>
      <c r="F24" s="317"/>
      <c r="G24" s="320"/>
      <c r="H24" s="320"/>
      <c r="I24" s="320"/>
      <c r="J24" s="320"/>
      <c r="K24" s="133"/>
    </row>
    <row r="25" spans="1:11" ht="12.75" customHeight="1" x14ac:dyDescent="0.2">
      <c r="B25" s="262" t="s">
        <v>141</v>
      </c>
      <c r="C25" s="38"/>
      <c r="D25" s="39"/>
      <c r="E25" s="39"/>
      <c r="F25" s="39"/>
      <c r="G25" s="320"/>
      <c r="H25" s="320"/>
      <c r="I25" s="320"/>
      <c r="J25" s="320"/>
      <c r="K25" s="133"/>
    </row>
    <row r="26" spans="1:11" ht="12.75" customHeight="1" x14ac:dyDescent="0.2">
      <c r="B26" s="37" t="s">
        <v>107</v>
      </c>
      <c r="C26" s="33"/>
      <c r="D26" s="317">
        <v>0</v>
      </c>
      <c r="E26" s="317">
        <f>D28</f>
        <v>0</v>
      </c>
      <c r="F26" s="317">
        <f>E28</f>
        <v>0</v>
      </c>
      <c r="G26" s="317">
        <v>0</v>
      </c>
      <c r="H26" s="317">
        <f>F28</f>
        <v>0</v>
      </c>
      <c r="I26" s="317">
        <f>H26</f>
        <v>0</v>
      </c>
      <c r="J26" s="317">
        <f>I28</f>
        <v>0</v>
      </c>
      <c r="K26" s="133"/>
    </row>
    <row r="27" spans="1:11" ht="12.75" customHeight="1" x14ac:dyDescent="0.2">
      <c r="B27" s="40" t="s">
        <v>111</v>
      </c>
      <c r="C27" s="8"/>
      <c r="D27" s="130">
        <f>'Sp Rev Fund Sum'!E24</f>
        <v>0</v>
      </c>
      <c r="E27" s="130">
        <f>'Sp Rev Fund Sum'!F24</f>
        <v>0</v>
      </c>
      <c r="F27" s="130">
        <f>'Sp Rev Fund Sum'!G24</f>
        <v>0</v>
      </c>
      <c r="G27" s="130">
        <f>'Sp Rev Fund Sum'!H24</f>
        <v>0</v>
      </c>
      <c r="H27" s="130">
        <f>'Sp Rev Fund Sum'!I24</f>
        <v>0</v>
      </c>
      <c r="I27" s="130">
        <f>'Sp Rev Fund Sum'!J24</f>
        <v>0</v>
      </c>
      <c r="J27" s="130">
        <f>'Sp Rev Fund Sum'!K24</f>
        <v>0</v>
      </c>
      <c r="K27" s="133"/>
    </row>
    <row r="28" spans="1:11" ht="12.75" customHeight="1" x14ac:dyDescent="0.2">
      <c r="B28" s="37" t="s">
        <v>108</v>
      </c>
      <c r="C28" s="263"/>
      <c r="D28" s="351">
        <f t="shared" ref="D28:E28" si="7">SUM(D26:D27)</f>
        <v>0</v>
      </c>
      <c r="E28" s="351">
        <f t="shared" si="7"/>
        <v>0</v>
      </c>
      <c r="F28" s="351">
        <f t="shared" ref="F28:J28" si="8">SUM(F26:F27)</f>
        <v>0</v>
      </c>
      <c r="G28" s="351">
        <f t="shared" ref="G28" si="9">SUM(G26:G27)</f>
        <v>0</v>
      </c>
      <c r="H28" s="351">
        <f t="shared" si="8"/>
        <v>0</v>
      </c>
      <c r="I28" s="351">
        <f t="shared" si="8"/>
        <v>0</v>
      </c>
      <c r="J28" s="351">
        <f t="shared" si="8"/>
        <v>0</v>
      </c>
      <c r="K28" s="149"/>
    </row>
    <row r="29" spans="1:11" ht="13.5" thickBot="1" x14ac:dyDescent="0.25">
      <c r="B29" s="33"/>
      <c r="C29" s="8"/>
      <c r="D29" s="354"/>
      <c r="E29" s="355"/>
      <c r="F29" s="355"/>
      <c r="G29" s="355"/>
      <c r="H29" s="355"/>
      <c r="I29" s="355"/>
      <c r="J29" s="355"/>
      <c r="K29" s="133"/>
    </row>
    <row r="30" spans="1:11" ht="13.5" thickTop="1" x14ac:dyDescent="0.2">
      <c r="B30" s="33"/>
      <c r="C30" s="8"/>
      <c r="D30" s="130"/>
      <c r="E30" s="130"/>
      <c r="F30" s="130"/>
      <c r="G30" s="320"/>
      <c r="H30" s="320"/>
      <c r="I30" s="320"/>
      <c r="J30" s="320"/>
      <c r="K30" s="356"/>
    </row>
    <row r="31" spans="1:11" x14ac:dyDescent="0.2">
      <c r="B31" s="43" t="s">
        <v>145</v>
      </c>
      <c r="C31" s="267"/>
      <c r="D31" s="317">
        <f t="shared" ref="D31:E31" si="10">D16+D10+D22+D28</f>
        <v>1179238</v>
      </c>
      <c r="E31" s="317">
        <f t="shared" si="10"/>
        <v>1391365</v>
      </c>
      <c r="F31" s="317">
        <f t="shared" ref="F31:J31" si="11">F16+F10+F22+F28</f>
        <v>1708457</v>
      </c>
      <c r="G31" s="317">
        <f t="shared" ref="G31" si="12">G16+G10+G22+G28</f>
        <v>1445141</v>
      </c>
      <c r="H31" s="317">
        <f t="shared" si="11"/>
        <v>2076635</v>
      </c>
      <c r="I31" s="317">
        <f t="shared" si="11"/>
        <v>1922661</v>
      </c>
      <c r="J31" s="317">
        <f t="shared" si="11"/>
        <v>1857669.9500000002</v>
      </c>
      <c r="K31" s="133">
        <f>(J31-G31)/G31</f>
        <v>0.28545930812287534</v>
      </c>
    </row>
    <row r="32" spans="1:11" x14ac:dyDescent="0.2">
      <c r="A32" s="26"/>
      <c r="C32" s="268"/>
      <c r="D32" s="269"/>
      <c r="E32" s="269"/>
      <c r="F32" s="269"/>
      <c r="G32" s="269"/>
      <c r="H32" s="269"/>
      <c r="I32" s="269"/>
      <c r="J32" s="269"/>
    </row>
    <row r="33" spans="1:10" x14ac:dyDescent="0.2">
      <c r="C33" s="44"/>
      <c r="D33" s="44"/>
      <c r="E33" s="32"/>
      <c r="F33" s="32"/>
      <c r="G33" s="32"/>
    </row>
    <row r="34" spans="1:10" ht="26.25" x14ac:dyDescent="0.4">
      <c r="A34" s="443"/>
      <c r="B34" s="443"/>
      <c r="C34" s="443"/>
      <c r="D34" s="443"/>
      <c r="E34" s="443"/>
      <c r="F34" s="443"/>
      <c r="G34" s="443"/>
      <c r="H34" s="443"/>
      <c r="I34" s="443"/>
      <c r="J34" s="443"/>
    </row>
    <row r="35" spans="1:10" ht="18.75" x14ac:dyDescent="0.3">
      <c r="A35" s="445"/>
      <c r="B35" s="445"/>
      <c r="C35" s="445"/>
      <c r="D35" s="445"/>
      <c r="E35" s="445"/>
      <c r="F35" s="445"/>
      <c r="G35" s="445"/>
      <c r="H35" s="445"/>
      <c r="I35" s="445"/>
      <c r="J35" s="445"/>
    </row>
    <row r="36" spans="1:10" x14ac:dyDescent="0.2">
      <c r="A36" s="26"/>
    </row>
    <row r="40" spans="1:10" x14ac:dyDescent="0.2">
      <c r="A40" s="26"/>
    </row>
  </sheetData>
  <mergeCells count="4">
    <mergeCell ref="A2:J2"/>
    <mergeCell ref="A35:J35"/>
    <mergeCell ref="A3:J3"/>
    <mergeCell ref="A34:J34"/>
  </mergeCells>
  <phoneticPr fontId="2" type="noConversion"/>
  <pageMargins left="0.75" right="0.75" top="1" bottom="1" header="0.5" footer="0.5"/>
  <pageSetup scale="71" firstPageNumber="21" orientation="landscape" useFirstPageNumber="1" r:id="rId1"/>
  <headerFooter alignWithMargins="0">
    <oddFooter>&amp;C23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J32"/>
  <sheetViews>
    <sheetView zoomScaleNormal="100" workbookViewId="0">
      <selection activeCell="D8" sqref="D8:D26"/>
    </sheetView>
  </sheetViews>
  <sheetFormatPr defaultColWidth="9.140625" defaultRowHeight="12.75" x14ac:dyDescent="0.2"/>
  <cols>
    <col min="1" max="1" width="20" style="7" customWidth="1"/>
    <col min="2" max="2" width="9.140625" style="7"/>
    <col min="3" max="3" width="9.85546875" style="7" customWidth="1"/>
    <col min="4" max="4" width="8.7109375" style="7" customWidth="1"/>
    <col min="5" max="5" width="13" style="7" customWidth="1"/>
    <col min="6" max="6" width="15.28515625" style="7" customWidth="1"/>
    <col min="7" max="7" width="11.140625" style="7" customWidth="1"/>
    <col min="8" max="8" width="17.7109375" style="7" customWidth="1"/>
    <col min="9" max="16384" width="9.140625" style="7"/>
  </cols>
  <sheetData>
    <row r="1" spans="1:10" ht="26.45" customHeight="1" x14ac:dyDescent="0.35">
      <c r="A1" s="3" t="s">
        <v>135</v>
      </c>
      <c r="B1" s="4"/>
      <c r="C1" s="4"/>
      <c r="D1" s="4"/>
      <c r="E1" s="4"/>
      <c r="F1" s="4"/>
      <c r="G1" s="4"/>
      <c r="H1" s="5" t="str">
        <f>Summary!$J$1</f>
        <v>MADACC 2021 Budget</v>
      </c>
      <c r="I1" s="6"/>
    </row>
    <row r="2" spans="1:10" ht="17.45" customHeight="1" x14ac:dyDescent="0.35">
      <c r="A2" s="4"/>
      <c r="B2" s="4"/>
      <c r="C2" s="4"/>
      <c r="D2" s="4"/>
      <c r="E2" s="5"/>
      <c r="F2" s="4"/>
      <c r="G2" s="4"/>
      <c r="H2" s="4"/>
      <c r="I2" s="6"/>
    </row>
    <row r="3" spans="1:10" ht="17.45" customHeight="1" x14ac:dyDescent="0.35">
      <c r="A3" s="4"/>
      <c r="B3" s="4"/>
      <c r="C3" s="4"/>
      <c r="D3" s="4"/>
      <c r="E3" s="4"/>
      <c r="F3" s="4"/>
      <c r="G3" s="4"/>
      <c r="H3" s="4"/>
      <c r="I3" s="6"/>
    </row>
    <row r="4" spans="1:10" ht="17.45" customHeight="1" x14ac:dyDescent="0.35">
      <c r="A4" s="229" t="s">
        <v>354</v>
      </c>
      <c r="B4" s="4"/>
      <c r="C4" s="4"/>
      <c r="D4" s="4"/>
      <c r="E4" s="359">
        <f>Revenues!J6</f>
        <v>2287846.9500000002</v>
      </c>
      <c r="F4" s="8"/>
      <c r="G4" s="4"/>
      <c r="H4" s="4"/>
      <c r="I4" s="6"/>
    </row>
    <row r="5" spans="1:10" ht="17.45" customHeight="1" x14ac:dyDescent="0.35">
      <c r="A5" s="4"/>
      <c r="B5" s="4"/>
      <c r="C5" s="4"/>
      <c r="D5" s="4"/>
      <c r="E5" s="4"/>
      <c r="F5" s="4"/>
      <c r="G5" s="4"/>
      <c r="H5" s="4"/>
      <c r="I5" s="6"/>
    </row>
    <row r="6" spans="1:10" ht="15.75" x14ac:dyDescent="0.25">
      <c r="B6" s="451" t="s">
        <v>120</v>
      </c>
      <c r="C6" s="452"/>
      <c r="D6" s="452"/>
      <c r="E6" s="9" t="s">
        <v>121</v>
      </c>
      <c r="F6" s="9" t="s">
        <v>121</v>
      </c>
      <c r="G6" s="9" t="s">
        <v>123</v>
      </c>
      <c r="H6" s="9" t="s">
        <v>119</v>
      </c>
      <c r="I6" s="6"/>
    </row>
    <row r="7" spans="1:10" s="10" customFormat="1" ht="15.75" x14ac:dyDescent="0.25">
      <c r="A7" s="10" t="s">
        <v>73</v>
      </c>
      <c r="B7" s="10">
        <v>2017</v>
      </c>
      <c r="C7" s="10">
        <v>2018</v>
      </c>
      <c r="D7" s="10">
        <v>2019</v>
      </c>
      <c r="E7" s="10" t="s">
        <v>113</v>
      </c>
      <c r="F7" s="10" t="s">
        <v>122</v>
      </c>
      <c r="G7" s="10" t="s">
        <v>124</v>
      </c>
      <c r="H7" s="10" t="s">
        <v>118</v>
      </c>
      <c r="I7" s="6"/>
      <c r="J7" s="7"/>
    </row>
    <row r="8" spans="1:10" ht="15.75" x14ac:dyDescent="0.25">
      <c r="A8" s="6" t="s">
        <v>74</v>
      </c>
      <c r="B8" s="163">
        <v>8</v>
      </c>
      <c r="C8" s="163">
        <v>3</v>
      </c>
      <c r="D8" s="163">
        <v>13</v>
      </c>
      <c r="E8" s="11">
        <f t="shared" ref="E8:E26" si="0">B8+C8+D8</f>
        <v>24</v>
      </c>
      <c r="F8" s="12">
        <f t="shared" ref="F8:F26" si="1">E8/3</f>
        <v>8</v>
      </c>
      <c r="G8" s="13">
        <f>F8/$F$28*100</f>
        <v>8.4225302684681536E-2</v>
      </c>
      <c r="H8" s="14">
        <f>G8*E4/100</f>
        <v>1926.946018599755</v>
      </c>
      <c r="I8" s="6"/>
    </row>
    <row r="9" spans="1:10" ht="15.75" x14ac:dyDescent="0.25">
      <c r="A9" s="6" t="s">
        <v>75</v>
      </c>
      <c r="B9" s="163">
        <v>59</v>
      </c>
      <c r="C9" s="163">
        <v>65</v>
      </c>
      <c r="D9" s="163">
        <v>78</v>
      </c>
      <c r="E9" s="11">
        <f t="shared" si="0"/>
        <v>202</v>
      </c>
      <c r="F9" s="12">
        <f t="shared" si="1"/>
        <v>67.333333333333329</v>
      </c>
      <c r="G9" s="13">
        <f t="shared" ref="G9:G26" si="2">F9/$F$28*100</f>
        <v>0.70889629759606954</v>
      </c>
      <c r="H9" s="14">
        <f>G9*E4/100</f>
        <v>16218.462323214602</v>
      </c>
      <c r="I9" s="6"/>
    </row>
    <row r="10" spans="1:10" ht="15.75" x14ac:dyDescent="0.25">
      <c r="A10" s="6" t="s">
        <v>76</v>
      </c>
      <c r="B10" s="163">
        <v>151</v>
      </c>
      <c r="C10" s="163">
        <v>155</v>
      </c>
      <c r="D10" s="163">
        <v>153</v>
      </c>
      <c r="E10" s="11">
        <f t="shared" si="0"/>
        <v>459</v>
      </c>
      <c r="F10" s="12">
        <f t="shared" si="1"/>
        <v>153</v>
      </c>
      <c r="G10" s="13">
        <f t="shared" si="2"/>
        <v>1.6108089138445345</v>
      </c>
      <c r="H10" s="14">
        <f>G10*E4/100</f>
        <v>36852.842605720311</v>
      </c>
      <c r="I10" s="6"/>
    </row>
    <row r="11" spans="1:10" ht="15.75" x14ac:dyDescent="0.25">
      <c r="A11" s="6" t="s">
        <v>77</v>
      </c>
      <c r="B11" s="163">
        <v>17</v>
      </c>
      <c r="C11" s="163">
        <v>15</v>
      </c>
      <c r="D11" s="163">
        <v>17</v>
      </c>
      <c r="E11" s="11">
        <f t="shared" si="0"/>
        <v>49</v>
      </c>
      <c r="F11" s="12">
        <f t="shared" si="1"/>
        <v>16.333333333333332</v>
      </c>
      <c r="G11" s="13">
        <f t="shared" si="2"/>
        <v>0.17195999298122477</v>
      </c>
      <c r="H11" s="14">
        <f>G11*E4/100</f>
        <v>3934.1814546411651</v>
      </c>
      <c r="I11" s="6"/>
    </row>
    <row r="12" spans="1:10" ht="15.75" x14ac:dyDescent="0.25">
      <c r="A12" s="6" t="s">
        <v>78</v>
      </c>
      <c r="B12" s="163">
        <v>129</v>
      </c>
      <c r="C12" s="163">
        <v>141</v>
      </c>
      <c r="D12" s="163">
        <v>121</v>
      </c>
      <c r="E12" s="11">
        <f t="shared" si="0"/>
        <v>391</v>
      </c>
      <c r="F12" s="12">
        <f t="shared" si="1"/>
        <v>130.33333333333334</v>
      </c>
      <c r="G12" s="13">
        <f t="shared" si="2"/>
        <v>1.3721705562379367</v>
      </c>
      <c r="H12" s="14">
        <f>G12*E4/100</f>
        <v>31393.162219687671</v>
      </c>
      <c r="I12" s="6"/>
    </row>
    <row r="13" spans="1:10" ht="15.75" x14ac:dyDescent="0.25">
      <c r="A13" s="6" t="s">
        <v>79</v>
      </c>
      <c r="B13" s="163">
        <v>67</v>
      </c>
      <c r="C13" s="163">
        <v>70</v>
      </c>
      <c r="D13" s="163">
        <v>57</v>
      </c>
      <c r="E13" s="11">
        <f t="shared" si="0"/>
        <v>194</v>
      </c>
      <c r="F13" s="12">
        <f t="shared" si="1"/>
        <v>64.666666666666671</v>
      </c>
      <c r="G13" s="13">
        <f t="shared" si="2"/>
        <v>0.6808211967011758</v>
      </c>
      <c r="H13" s="14">
        <f>G13*E4/100</f>
        <v>15576.146983681352</v>
      </c>
      <c r="I13" s="6"/>
    </row>
    <row r="14" spans="1:10" ht="15.75" x14ac:dyDescent="0.25">
      <c r="A14" s="6" t="s">
        <v>80</v>
      </c>
      <c r="B14" s="163">
        <v>49</v>
      </c>
      <c r="C14" s="163">
        <v>55</v>
      </c>
      <c r="D14" s="163">
        <v>43</v>
      </c>
      <c r="E14" s="11">
        <f t="shared" si="0"/>
        <v>147</v>
      </c>
      <c r="F14" s="12">
        <f t="shared" si="1"/>
        <v>49</v>
      </c>
      <c r="G14" s="13">
        <f t="shared" si="2"/>
        <v>0.51587997894367432</v>
      </c>
      <c r="H14" s="14">
        <f>G14*E4/100</f>
        <v>11802.544363923496</v>
      </c>
      <c r="I14" s="6"/>
    </row>
    <row r="15" spans="1:10" ht="15.75" x14ac:dyDescent="0.25">
      <c r="A15" s="6" t="s">
        <v>81</v>
      </c>
      <c r="B15" s="163">
        <v>212</v>
      </c>
      <c r="C15" s="163">
        <v>226</v>
      </c>
      <c r="D15" s="163">
        <v>268</v>
      </c>
      <c r="E15" s="11">
        <f t="shared" si="0"/>
        <v>706</v>
      </c>
      <c r="F15" s="12">
        <f t="shared" si="1"/>
        <v>235.33333333333334</v>
      </c>
      <c r="G15" s="13">
        <f t="shared" si="2"/>
        <v>2.4776276539743818</v>
      </c>
      <c r="H15" s="14">
        <f>G15*E4/100</f>
        <v>56684.328713809446</v>
      </c>
      <c r="I15" s="6"/>
    </row>
    <row r="16" spans="1:10" ht="15.75" x14ac:dyDescent="0.25">
      <c r="A16" s="6" t="s">
        <v>82</v>
      </c>
      <c r="B16" s="163">
        <v>27</v>
      </c>
      <c r="C16" s="163">
        <v>22</v>
      </c>
      <c r="D16" s="163">
        <v>30</v>
      </c>
      <c r="E16" s="11">
        <f t="shared" si="0"/>
        <v>79</v>
      </c>
      <c r="F16" s="12">
        <f t="shared" si="1"/>
        <v>26.333333333333332</v>
      </c>
      <c r="G16" s="13">
        <f t="shared" si="2"/>
        <v>0.27724162133707669</v>
      </c>
      <c r="H16" s="14">
        <f>G16*E4/100</f>
        <v>6342.8639778908582</v>
      </c>
      <c r="I16" s="6"/>
    </row>
    <row r="17" spans="1:10" ht="15.75" x14ac:dyDescent="0.25">
      <c r="A17" s="6" t="s">
        <v>83</v>
      </c>
      <c r="B17" s="163">
        <v>6922</v>
      </c>
      <c r="C17" s="163">
        <v>7425</v>
      </c>
      <c r="D17" s="163">
        <v>7603</v>
      </c>
      <c r="E17" s="11">
        <f t="shared" si="0"/>
        <v>21950</v>
      </c>
      <c r="F17" s="12">
        <f t="shared" si="1"/>
        <v>7316.666666666667</v>
      </c>
      <c r="G17" s="13">
        <f t="shared" si="2"/>
        <v>77.031058080364986</v>
      </c>
      <c r="H17" s="14">
        <f>G17*E4/100</f>
        <v>1762352.712844359</v>
      </c>
      <c r="I17" s="6"/>
    </row>
    <row r="18" spans="1:10" ht="15.75" x14ac:dyDescent="0.25">
      <c r="A18" s="6" t="s">
        <v>84</v>
      </c>
      <c r="B18" s="163">
        <v>171</v>
      </c>
      <c r="C18" s="163">
        <v>174</v>
      </c>
      <c r="D18" s="163">
        <v>296</v>
      </c>
      <c r="E18" s="11">
        <f t="shared" si="0"/>
        <v>641</v>
      </c>
      <c r="F18" s="12">
        <f t="shared" si="1"/>
        <v>213.66666666666666</v>
      </c>
      <c r="G18" s="13">
        <f t="shared" si="2"/>
        <v>2.2495174592033691</v>
      </c>
      <c r="H18" s="14">
        <f>G18*E4/100</f>
        <v>51465.516580101779</v>
      </c>
      <c r="I18" s="6"/>
    </row>
    <row r="19" spans="1:10" ht="15.75" x14ac:dyDescent="0.25">
      <c r="A19" s="6" t="s">
        <v>85</v>
      </c>
      <c r="B19" s="163">
        <v>2</v>
      </c>
      <c r="C19" s="163">
        <v>2</v>
      </c>
      <c r="D19" s="163">
        <v>3</v>
      </c>
      <c r="E19" s="11">
        <f t="shared" si="0"/>
        <v>7</v>
      </c>
      <c r="F19" s="12">
        <f t="shared" si="1"/>
        <v>2.3333333333333335</v>
      </c>
      <c r="G19" s="13">
        <f t="shared" si="2"/>
        <v>2.4565713283032115E-2</v>
      </c>
      <c r="H19" s="14">
        <f>G19*E4/100</f>
        <v>562.02592209159513</v>
      </c>
      <c r="I19" s="6"/>
    </row>
    <row r="20" spans="1:10" ht="15.75" x14ac:dyDescent="0.25">
      <c r="A20" s="6" t="s">
        <v>86</v>
      </c>
      <c r="B20" s="163">
        <v>65</v>
      </c>
      <c r="C20" s="163">
        <v>40</v>
      </c>
      <c r="D20" s="163">
        <v>63</v>
      </c>
      <c r="E20" s="11">
        <f t="shared" si="0"/>
        <v>168</v>
      </c>
      <c r="F20" s="12">
        <f t="shared" si="1"/>
        <v>56</v>
      </c>
      <c r="G20" s="13">
        <f t="shared" si="2"/>
        <v>0.58957711879277075</v>
      </c>
      <c r="H20" s="14">
        <f>G20*E4/100</f>
        <v>13488.622130198282</v>
      </c>
      <c r="I20" s="6"/>
    </row>
    <row r="21" spans="1:10" ht="15.75" x14ac:dyDescent="0.25">
      <c r="A21" s="6" t="s">
        <v>87</v>
      </c>
      <c r="B21" s="163">
        <v>29</v>
      </c>
      <c r="C21" s="163">
        <v>21</v>
      </c>
      <c r="D21" s="163">
        <v>32</v>
      </c>
      <c r="E21" s="11">
        <f t="shared" si="0"/>
        <v>82</v>
      </c>
      <c r="F21" s="12">
        <f t="shared" si="1"/>
        <v>27.333333333333332</v>
      </c>
      <c r="G21" s="13">
        <f t="shared" si="2"/>
        <v>0.28776978417266186</v>
      </c>
      <c r="H21" s="14">
        <f>G21*E4/100</f>
        <v>6583.7322302158273</v>
      </c>
      <c r="I21" s="6"/>
    </row>
    <row r="22" spans="1:10" ht="15.75" x14ac:dyDescent="0.25">
      <c r="A22" s="6" t="s">
        <v>88</v>
      </c>
      <c r="B22" s="163">
        <v>226</v>
      </c>
      <c r="C22" s="163">
        <v>186</v>
      </c>
      <c r="D22" s="163">
        <v>173</v>
      </c>
      <c r="E22" s="11">
        <f t="shared" si="0"/>
        <v>585</v>
      </c>
      <c r="F22" s="12">
        <f t="shared" si="1"/>
        <v>195</v>
      </c>
      <c r="G22" s="13">
        <f t="shared" si="2"/>
        <v>2.0529917529391124</v>
      </c>
      <c r="H22" s="14">
        <f>G22*E4/100</f>
        <v>46969.309203369019</v>
      </c>
      <c r="I22" s="6"/>
    </row>
    <row r="23" spans="1:10" ht="15.75" x14ac:dyDescent="0.25">
      <c r="A23" s="6" t="s">
        <v>89</v>
      </c>
      <c r="B23" s="163">
        <v>212</v>
      </c>
      <c r="C23" s="163">
        <v>144</v>
      </c>
      <c r="D23" s="163">
        <v>189</v>
      </c>
      <c r="E23" s="11">
        <f t="shared" si="0"/>
        <v>545</v>
      </c>
      <c r="F23" s="12">
        <f t="shared" si="1"/>
        <v>181.66666666666666</v>
      </c>
      <c r="G23" s="13">
        <f t="shared" si="2"/>
        <v>1.912616248464643</v>
      </c>
      <c r="H23" s="14">
        <f>G23*E4/100</f>
        <v>43757.732505702756</v>
      </c>
      <c r="I23" s="6"/>
    </row>
    <row r="24" spans="1:10" ht="15.75" x14ac:dyDescent="0.25">
      <c r="A24" s="6" t="s">
        <v>90</v>
      </c>
      <c r="B24" s="163">
        <v>630</v>
      </c>
      <c r="C24" s="163">
        <v>653</v>
      </c>
      <c r="D24" s="163">
        <v>667</v>
      </c>
      <c r="E24" s="11">
        <f t="shared" si="0"/>
        <v>1950</v>
      </c>
      <c r="F24" s="12">
        <f t="shared" si="1"/>
        <v>650</v>
      </c>
      <c r="G24" s="13">
        <f t="shared" si="2"/>
        <v>6.8433058431303744</v>
      </c>
      <c r="H24" s="14">
        <f>G24*E4/100</f>
        <v>156564.36401123006</v>
      </c>
    </row>
    <row r="25" spans="1:10" ht="15.75" x14ac:dyDescent="0.25">
      <c r="A25" s="6" t="s">
        <v>91</v>
      </c>
      <c r="B25" s="163">
        <v>95</v>
      </c>
      <c r="C25" s="163">
        <v>83</v>
      </c>
      <c r="D25" s="163">
        <v>94</v>
      </c>
      <c r="E25" s="11">
        <f t="shared" si="0"/>
        <v>272</v>
      </c>
      <c r="F25" s="12">
        <f t="shared" si="1"/>
        <v>90.666666666666671</v>
      </c>
      <c r="G25" s="13">
        <f t="shared" si="2"/>
        <v>0.95455343042639074</v>
      </c>
      <c r="H25" s="14">
        <f>G25*E4/100</f>
        <v>21838.721544130556</v>
      </c>
      <c r="I25" s="15"/>
      <c r="J25" s="15"/>
    </row>
    <row r="26" spans="1:10" ht="15.75" x14ac:dyDescent="0.25">
      <c r="A26" s="6" t="s">
        <v>92</v>
      </c>
      <c r="B26" s="163">
        <v>21</v>
      </c>
      <c r="C26" s="163">
        <v>10</v>
      </c>
      <c r="D26" s="163">
        <v>13</v>
      </c>
      <c r="E26" s="11">
        <f t="shared" si="0"/>
        <v>44</v>
      </c>
      <c r="F26" s="12">
        <f t="shared" si="1"/>
        <v>14.666666666666666</v>
      </c>
      <c r="G26" s="13">
        <f t="shared" si="2"/>
        <v>0.15441305492191615</v>
      </c>
      <c r="H26" s="14">
        <f>G26*E4/100</f>
        <v>3532.7343674328836</v>
      </c>
      <c r="I26" s="15"/>
      <c r="J26" s="15"/>
    </row>
    <row r="27" spans="1:10" ht="15.75" x14ac:dyDescent="0.25">
      <c r="A27" s="16"/>
      <c r="B27" s="163"/>
      <c r="C27" s="163"/>
      <c r="D27" s="163"/>
      <c r="E27" s="11" t="s">
        <v>117</v>
      </c>
      <c r="F27" s="12" t="s">
        <v>117</v>
      </c>
      <c r="G27" s="13" t="s">
        <v>117</v>
      </c>
      <c r="H27" s="14" t="s">
        <v>117</v>
      </c>
    </row>
    <row r="28" spans="1:10" ht="15.75" x14ac:dyDescent="0.25">
      <c r="A28" s="16" t="s">
        <v>93</v>
      </c>
      <c r="B28" s="17">
        <f t="shared" ref="B28:C28" si="3">SUM(B8:B26)</f>
        <v>9092</v>
      </c>
      <c r="C28" s="17">
        <f t="shared" si="3"/>
        <v>9490</v>
      </c>
      <c r="D28" s="17">
        <f t="shared" ref="D28:G28" si="4">SUM(D8:D26)</f>
        <v>9913</v>
      </c>
      <c r="E28" s="17">
        <f t="shared" si="4"/>
        <v>28495</v>
      </c>
      <c r="F28" s="18">
        <f t="shared" si="4"/>
        <v>9498.3333333333321</v>
      </c>
      <c r="G28" s="19">
        <f t="shared" si="4"/>
        <v>100.00000000000003</v>
      </c>
      <c r="H28" s="28">
        <f>SUM(H8:H26)</f>
        <v>2287846.9500000007</v>
      </c>
    </row>
    <row r="29" spans="1:10" ht="15" x14ac:dyDescent="0.25">
      <c r="A29" s="20"/>
      <c r="B29" s="15"/>
      <c r="C29" s="15"/>
      <c r="D29" s="15"/>
      <c r="E29" s="15"/>
      <c r="F29" s="15"/>
      <c r="G29" s="15"/>
      <c r="H29" s="15"/>
    </row>
    <row r="30" spans="1:10" x14ac:dyDescent="0.2">
      <c r="A30" s="21"/>
      <c r="B30" s="21"/>
      <c r="C30" s="21"/>
      <c r="D30" s="21"/>
      <c r="E30" s="22"/>
      <c r="F30" s="21"/>
      <c r="G30" s="21"/>
      <c r="H30" s="21"/>
    </row>
    <row r="31" spans="1:10" s="15" customFormat="1" x14ac:dyDescent="0.2">
      <c r="A31" s="7"/>
      <c r="B31" s="7"/>
      <c r="C31" s="7"/>
      <c r="D31" s="7"/>
      <c r="E31" s="23"/>
      <c r="F31" s="7"/>
      <c r="G31" s="7"/>
      <c r="H31" s="7"/>
      <c r="I31" s="7"/>
      <c r="J31" s="7"/>
    </row>
    <row r="32" spans="1:10" s="15" customFormat="1" x14ac:dyDescent="0.2">
      <c r="A32" s="7"/>
      <c r="B32" s="7"/>
      <c r="C32" s="7"/>
      <c r="D32" s="7"/>
      <c r="E32" s="7"/>
      <c r="F32" s="7"/>
      <c r="G32" s="7"/>
      <c r="H32" s="7"/>
      <c r="I32" s="7"/>
      <c r="J32" s="7"/>
    </row>
  </sheetData>
  <mergeCells count="1">
    <mergeCell ref="B6:D6"/>
  </mergeCells>
  <phoneticPr fontId="2" type="noConversion"/>
  <pageMargins left="0.75" right="0.75" top="1" bottom="1" header="0.5" footer="0.5"/>
  <pageSetup firstPageNumber="23" orientation="landscape" useFirstPageNumber="1" r:id="rId1"/>
  <headerFooter alignWithMargins="0">
    <oddFooter>&amp;C24</oddFooter>
  </headerFooter>
  <ignoredErrors>
    <ignoredError sqref="D28" formulaRange="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J29"/>
  <sheetViews>
    <sheetView tabSelected="1" zoomScaleNormal="100" workbookViewId="0">
      <selection activeCell="B8" sqref="B8:H26"/>
    </sheetView>
  </sheetViews>
  <sheetFormatPr defaultColWidth="9.140625" defaultRowHeight="12.75" x14ac:dyDescent="0.2"/>
  <cols>
    <col min="1" max="1" width="18" style="7" customWidth="1"/>
    <col min="2" max="2" width="10.5703125" style="7" customWidth="1"/>
    <col min="3" max="3" width="11.5703125" style="7" customWidth="1"/>
    <col min="4" max="4" width="10.5703125" style="7" customWidth="1"/>
    <col min="5" max="5" width="11.140625" style="7" customWidth="1"/>
    <col min="6" max="6" width="13.28515625" style="7" customWidth="1"/>
    <col min="7" max="7" width="11.7109375" style="7" customWidth="1"/>
    <col min="8" max="8" width="14.42578125" style="7" customWidth="1"/>
    <col min="9" max="9" width="6.140625" style="7" customWidth="1"/>
    <col min="10" max="16384" width="9.140625" style="7"/>
  </cols>
  <sheetData>
    <row r="1" spans="1:10" ht="24.75" customHeight="1" x14ac:dyDescent="0.35">
      <c r="A1" s="3" t="s">
        <v>136</v>
      </c>
      <c r="B1" s="24"/>
      <c r="C1" s="24"/>
      <c r="D1" s="24"/>
      <c r="E1" s="24"/>
      <c r="F1" s="24"/>
      <c r="G1" s="24"/>
      <c r="H1" s="24"/>
      <c r="I1" s="5" t="str">
        <f>Summary!$J$1</f>
        <v>MADACC 2021 Budget</v>
      </c>
    </row>
    <row r="2" spans="1:10" ht="14.25" customHeight="1" x14ac:dyDescent="0.35">
      <c r="A2" s="24"/>
      <c r="B2" s="24"/>
      <c r="C2" s="24"/>
      <c r="D2" s="24"/>
      <c r="E2" s="24"/>
      <c r="F2" s="24"/>
      <c r="G2" s="24"/>
      <c r="H2" s="24"/>
    </row>
    <row r="3" spans="1:10" ht="15" customHeight="1" x14ac:dyDescent="0.35">
      <c r="A3" s="24"/>
      <c r="B3" s="24"/>
      <c r="C3" s="24"/>
      <c r="D3" s="24"/>
      <c r="E3" s="24"/>
      <c r="F3" s="24"/>
      <c r="G3" s="24"/>
      <c r="H3" s="24"/>
    </row>
    <row r="4" spans="1:10" ht="16.5" customHeight="1" x14ac:dyDescent="0.35">
      <c r="A4" s="16" t="s">
        <v>353</v>
      </c>
      <c r="B4" s="26"/>
      <c r="C4" s="26"/>
      <c r="D4" s="358">
        <f>'Cap Proj Fund Sum'!I17</f>
        <v>30000</v>
      </c>
      <c r="E4" s="4"/>
      <c r="F4" s="24"/>
      <c r="G4" s="24"/>
      <c r="H4" s="24"/>
    </row>
    <row r="5" spans="1:10" ht="14.25" customHeight="1" x14ac:dyDescent="0.35">
      <c r="A5" s="24"/>
      <c r="B5" s="24"/>
      <c r="C5" s="24"/>
      <c r="D5" s="24"/>
      <c r="E5" s="24"/>
      <c r="F5" s="24"/>
      <c r="G5" s="24"/>
      <c r="H5" s="24"/>
    </row>
    <row r="6" spans="1:10" ht="15.75" x14ac:dyDescent="0.25">
      <c r="A6" s="21"/>
      <c r="B6" s="451" t="s">
        <v>120</v>
      </c>
      <c r="C6" s="452"/>
      <c r="D6" s="452"/>
      <c r="E6" s="9" t="s">
        <v>121</v>
      </c>
      <c r="F6" s="9" t="s">
        <v>121</v>
      </c>
      <c r="G6" s="9" t="s">
        <v>123</v>
      </c>
      <c r="H6" s="9" t="s">
        <v>119</v>
      </c>
    </row>
    <row r="7" spans="1:10" ht="15.75" x14ac:dyDescent="0.25">
      <c r="A7" s="10" t="s">
        <v>73</v>
      </c>
      <c r="B7" s="10">
        <v>2017</v>
      </c>
      <c r="C7" s="10">
        <v>2018</v>
      </c>
      <c r="D7" s="10">
        <v>2019</v>
      </c>
      <c r="E7" s="10" t="s">
        <v>113</v>
      </c>
      <c r="F7" s="10" t="s">
        <v>122</v>
      </c>
      <c r="G7" s="10" t="s">
        <v>124</v>
      </c>
      <c r="H7" s="10" t="s">
        <v>118</v>
      </c>
    </row>
    <row r="8" spans="1:10" ht="15.75" x14ac:dyDescent="0.25">
      <c r="A8" s="6" t="s">
        <v>74</v>
      </c>
      <c r="B8" s="163">
        <v>8</v>
      </c>
      <c r="C8" s="163">
        <v>3</v>
      </c>
      <c r="D8" s="163">
        <v>13</v>
      </c>
      <c r="E8" s="11">
        <f t="shared" ref="E8:E26" si="0">B8+C8+D8</f>
        <v>24</v>
      </c>
      <c r="F8" s="12">
        <f t="shared" ref="F8:F26" si="1">E8/3</f>
        <v>8</v>
      </c>
      <c r="G8" s="13">
        <f>F8/$F$28*100</f>
        <v>8.4225302684681536E-2</v>
      </c>
      <c r="H8" s="14">
        <f>G8*D4/100</f>
        <v>25.26759080540446</v>
      </c>
    </row>
    <row r="9" spans="1:10" ht="15.75" x14ac:dyDescent="0.25">
      <c r="A9" s="6" t="s">
        <v>75</v>
      </c>
      <c r="B9" s="163">
        <v>59</v>
      </c>
      <c r="C9" s="163">
        <v>65</v>
      </c>
      <c r="D9" s="163">
        <v>78</v>
      </c>
      <c r="E9" s="11">
        <f t="shared" si="0"/>
        <v>202</v>
      </c>
      <c r="F9" s="12">
        <f t="shared" si="1"/>
        <v>67.333333333333329</v>
      </c>
      <c r="G9" s="13">
        <f t="shared" ref="G9:G26" si="2">F9/$F$28*100</f>
        <v>0.70889629759606954</v>
      </c>
      <c r="H9" s="14">
        <f>G9*D4/100</f>
        <v>212.66888927882087</v>
      </c>
    </row>
    <row r="10" spans="1:10" ht="15.75" x14ac:dyDescent="0.25">
      <c r="A10" s="6" t="s">
        <v>76</v>
      </c>
      <c r="B10" s="163">
        <v>151</v>
      </c>
      <c r="C10" s="163">
        <v>155</v>
      </c>
      <c r="D10" s="163">
        <v>153</v>
      </c>
      <c r="E10" s="11">
        <f t="shared" si="0"/>
        <v>459</v>
      </c>
      <c r="F10" s="12">
        <f t="shared" si="1"/>
        <v>153</v>
      </c>
      <c r="G10" s="13">
        <f t="shared" si="2"/>
        <v>1.6108089138445345</v>
      </c>
      <c r="H10" s="14">
        <f>G10*D4/100</f>
        <v>483.24267415336033</v>
      </c>
    </row>
    <row r="11" spans="1:10" ht="15.75" x14ac:dyDescent="0.25">
      <c r="A11" s="6" t="s">
        <v>77</v>
      </c>
      <c r="B11" s="163">
        <v>17</v>
      </c>
      <c r="C11" s="163">
        <v>15</v>
      </c>
      <c r="D11" s="163">
        <v>17</v>
      </c>
      <c r="E11" s="11">
        <f t="shared" si="0"/>
        <v>49</v>
      </c>
      <c r="F11" s="12">
        <f t="shared" si="1"/>
        <v>16.333333333333332</v>
      </c>
      <c r="G11" s="13">
        <f t="shared" si="2"/>
        <v>0.17195999298122477</v>
      </c>
      <c r="H11" s="14">
        <f>G11*D4/100</f>
        <v>51.587997894367433</v>
      </c>
    </row>
    <row r="12" spans="1:10" ht="15.75" x14ac:dyDescent="0.25">
      <c r="A12" s="6" t="s">
        <v>78</v>
      </c>
      <c r="B12" s="163">
        <v>129</v>
      </c>
      <c r="C12" s="163">
        <v>141</v>
      </c>
      <c r="D12" s="163">
        <v>121</v>
      </c>
      <c r="E12" s="11">
        <f t="shared" si="0"/>
        <v>391</v>
      </c>
      <c r="F12" s="12">
        <f t="shared" si="1"/>
        <v>130.33333333333334</v>
      </c>
      <c r="G12" s="13">
        <f t="shared" si="2"/>
        <v>1.3721705562379367</v>
      </c>
      <c r="H12" s="14">
        <f>G12*D4/100</f>
        <v>411.65116687138101</v>
      </c>
    </row>
    <row r="13" spans="1:10" ht="15.75" x14ac:dyDescent="0.25">
      <c r="A13" s="6" t="s">
        <v>79</v>
      </c>
      <c r="B13" s="163">
        <v>67</v>
      </c>
      <c r="C13" s="163">
        <v>70</v>
      </c>
      <c r="D13" s="163">
        <v>57</v>
      </c>
      <c r="E13" s="11">
        <f t="shared" si="0"/>
        <v>194</v>
      </c>
      <c r="F13" s="12">
        <f t="shared" si="1"/>
        <v>64.666666666666671</v>
      </c>
      <c r="G13" s="13">
        <f t="shared" si="2"/>
        <v>0.6808211967011758</v>
      </c>
      <c r="H13" s="14">
        <f>G13*D4/100</f>
        <v>204.24635901035276</v>
      </c>
    </row>
    <row r="14" spans="1:10" ht="15.75" x14ac:dyDescent="0.25">
      <c r="A14" s="6" t="s">
        <v>80</v>
      </c>
      <c r="B14" s="163">
        <v>49</v>
      </c>
      <c r="C14" s="163">
        <v>55</v>
      </c>
      <c r="D14" s="163">
        <v>43</v>
      </c>
      <c r="E14" s="11">
        <f t="shared" si="0"/>
        <v>147</v>
      </c>
      <c r="F14" s="12">
        <f t="shared" si="1"/>
        <v>49</v>
      </c>
      <c r="G14" s="13">
        <f t="shared" si="2"/>
        <v>0.51587997894367432</v>
      </c>
      <c r="H14" s="14">
        <f>G14*D4/100</f>
        <v>154.76399368310229</v>
      </c>
      <c r="J14" s="27"/>
    </row>
    <row r="15" spans="1:10" ht="15.75" x14ac:dyDescent="0.25">
      <c r="A15" s="6" t="s">
        <v>81</v>
      </c>
      <c r="B15" s="163">
        <v>212</v>
      </c>
      <c r="C15" s="163">
        <v>226</v>
      </c>
      <c r="D15" s="163">
        <v>268</v>
      </c>
      <c r="E15" s="11">
        <f t="shared" si="0"/>
        <v>706</v>
      </c>
      <c r="F15" s="12">
        <f t="shared" si="1"/>
        <v>235.33333333333334</v>
      </c>
      <c r="G15" s="13">
        <f t="shared" si="2"/>
        <v>2.4776276539743818</v>
      </c>
      <c r="H15" s="14">
        <f>G15*D4/100</f>
        <v>743.28829619231465</v>
      </c>
    </row>
    <row r="16" spans="1:10" ht="15.75" x14ac:dyDescent="0.25">
      <c r="A16" s="6" t="s">
        <v>82</v>
      </c>
      <c r="B16" s="163">
        <v>27</v>
      </c>
      <c r="C16" s="163">
        <v>22</v>
      </c>
      <c r="D16" s="163">
        <v>30</v>
      </c>
      <c r="E16" s="11">
        <f t="shared" si="0"/>
        <v>79</v>
      </c>
      <c r="F16" s="12">
        <f t="shared" si="1"/>
        <v>26.333333333333332</v>
      </c>
      <c r="G16" s="13">
        <f t="shared" si="2"/>
        <v>0.27724162133707669</v>
      </c>
      <c r="H16" s="14">
        <f>G16*D4/100</f>
        <v>83.17248640112301</v>
      </c>
    </row>
    <row r="17" spans="1:8" ht="15.75" x14ac:dyDescent="0.25">
      <c r="A17" s="6" t="s">
        <v>83</v>
      </c>
      <c r="B17" s="163">
        <v>6922</v>
      </c>
      <c r="C17" s="163">
        <v>7425</v>
      </c>
      <c r="D17" s="163">
        <v>7603</v>
      </c>
      <c r="E17" s="11">
        <f t="shared" si="0"/>
        <v>21950</v>
      </c>
      <c r="F17" s="12">
        <f t="shared" si="1"/>
        <v>7316.666666666667</v>
      </c>
      <c r="G17" s="13">
        <f t="shared" si="2"/>
        <v>77.031058080364986</v>
      </c>
      <c r="H17" s="14">
        <f>G17*D4/100</f>
        <v>23109.317424109493</v>
      </c>
    </row>
    <row r="18" spans="1:8" ht="15.75" x14ac:dyDescent="0.25">
      <c r="A18" s="6" t="s">
        <v>84</v>
      </c>
      <c r="B18" s="163">
        <v>171</v>
      </c>
      <c r="C18" s="163">
        <v>174</v>
      </c>
      <c r="D18" s="163">
        <v>296</v>
      </c>
      <c r="E18" s="11">
        <f t="shared" si="0"/>
        <v>641</v>
      </c>
      <c r="F18" s="12">
        <f t="shared" si="1"/>
        <v>213.66666666666666</v>
      </c>
      <c r="G18" s="13">
        <f t="shared" si="2"/>
        <v>2.2495174592033691</v>
      </c>
      <c r="H18" s="14">
        <f>G18*D4/100</f>
        <v>674.85523776101081</v>
      </c>
    </row>
    <row r="19" spans="1:8" ht="15.75" x14ac:dyDescent="0.25">
      <c r="A19" s="6" t="s">
        <v>85</v>
      </c>
      <c r="B19" s="163">
        <v>2</v>
      </c>
      <c r="C19" s="163">
        <v>2</v>
      </c>
      <c r="D19" s="163">
        <v>3</v>
      </c>
      <c r="E19" s="11">
        <f t="shared" si="0"/>
        <v>7</v>
      </c>
      <c r="F19" s="12">
        <f t="shared" si="1"/>
        <v>2.3333333333333335</v>
      </c>
      <c r="G19" s="13">
        <f t="shared" si="2"/>
        <v>2.4565713283032115E-2</v>
      </c>
      <c r="H19" s="14">
        <f>G19*D4/100</f>
        <v>7.3697139849096347</v>
      </c>
    </row>
    <row r="20" spans="1:8" ht="15.75" x14ac:dyDescent="0.25">
      <c r="A20" s="6" t="s">
        <v>86</v>
      </c>
      <c r="B20" s="163">
        <v>65</v>
      </c>
      <c r="C20" s="163">
        <v>40</v>
      </c>
      <c r="D20" s="163">
        <v>63</v>
      </c>
      <c r="E20" s="11">
        <f t="shared" si="0"/>
        <v>168</v>
      </c>
      <c r="F20" s="12">
        <f t="shared" si="1"/>
        <v>56</v>
      </c>
      <c r="G20" s="13">
        <f t="shared" si="2"/>
        <v>0.58957711879277075</v>
      </c>
      <c r="H20" s="14">
        <f>G20*D4/100</f>
        <v>176.87313563783121</v>
      </c>
    </row>
    <row r="21" spans="1:8" ht="15.75" x14ac:dyDescent="0.25">
      <c r="A21" s="6" t="s">
        <v>87</v>
      </c>
      <c r="B21" s="163">
        <v>29</v>
      </c>
      <c r="C21" s="163">
        <v>21</v>
      </c>
      <c r="D21" s="163">
        <v>32</v>
      </c>
      <c r="E21" s="11">
        <f t="shared" si="0"/>
        <v>82</v>
      </c>
      <c r="F21" s="12">
        <f t="shared" si="1"/>
        <v>27.333333333333332</v>
      </c>
      <c r="G21" s="13">
        <f t="shared" si="2"/>
        <v>0.28776978417266186</v>
      </c>
      <c r="H21" s="14">
        <f>G21*D4/100</f>
        <v>86.330935251798564</v>
      </c>
    </row>
    <row r="22" spans="1:8" ht="15.75" x14ac:dyDescent="0.25">
      <c r="A22" s="6" t="s">
        <v>88</v>
      </c>
      <c r="B22" s="163">
        <v>226</v>
      </c>
      <c r="C22" s="163">
        <v>186</v>
      </c>
      <c r="D22" s="163">
        <v>173</v>
      </c>
      <c r="E22" s="11">
        <f t="shared" si="0"/>
        <v>585</v>
      </c>
      <c r="F22" s="12">
        <f t="shared" si="1"/>
        <v>195</v>
      </c>
      <c r="G22" s="13">
        <f t="shared" si="2"/>
        <v>2.0529917529391124</v>
      </c>
      <c r="H22" s="14">
        <f>G22*D4/100</f>
        <v>615.89752588173371</v>
      </c>
    </row>
    <row r="23" spans="1:8" ht="15.75" x14ac:dyDescent="0.25">
      <c r="A23" s="6" t="s">
        <v>89</v>
      </c>
      <c r="B23" s="163">
        <v>212</v>
      </c>
      <c r="C23" s="163">
        <v>144</v>
      </c>
      <c r="D23" s="163">
        <v>189</v>
      </c>
      <c r="E23" s="11">
        <f t="shared" si="0"/>
        <v>545</v>
      </c>
      <c r="F23" s="12">
        <f t="shared" si="1"/>
        <v>181.66666666666666</v>
      </c>
      <c r="G23" s="13">
        <f t="shared" si="2"/>
        <v>1.912616248464643</v>
      </c>
      <c r="H23" s="14">
        <f>G23*D4/100</f>
        <v>573.78487453939294</v>
      </c>
    </row>
    <row r="24" spans="1:8" ht="15.75" x14ac:dyDescent="0.25">
      <c r="A24" s="6" t="s">
        <v>90</v>
      </c>
      <c r="B24" s="163">
        <v>630</v>
      </c>
      <c r="C24" s="163">
        <v>653</v>
      </c>
      <c r="D24" s="163">
        <v>667</v>
      </c>
      <c r="E24" s="11">
        <f t="shared" si="0"/>
        <v>1950</v>
      </c>
      <c r="F24" s="12">
        <f t="shared" si="1"/>
        <v>650</v>
      </c>
      <c r="G24" s="13">
        <f t="shared" si="2"/>
        <v>6.8433058431303744</v>
      </c>
      <c r="H24" s="14">
        <f>G24*D4/100</f>
        <v>2052.9917529391123</v>
      </c>
    </row>
    <row r="25" spans="1:8" ht="15.75" x14ac:dyDescent="0.25">
      <c r="A25" s="6" t="s">
        <v>91</v>
      </c>
      <c r="B25" s="163">
        <v>95</v>
      </c>
      <c r="C25" s="163">
        <v>83</v>
      </c>
      <c r="D25" s="163">
        <v>94</v>
      </c>
      <c r="E25" s="11">
        <f t="shared" si="0"/>
        <v>272</v>
      </c>
      <c r="F25" s="12">
        <f t="shared" si="1"/>
        <v>90.666666666666671</v>
      </c>
      <c r="G25" s="13">
        <f t="shared" si="2"/>
        <v>0.95455343042639074</v>
      </c>
      <c r="H25" s="14">
        <f>G25*D4/100</f>
        <v>286.36602912791722</v>
      </c>
    </row>
    <row r="26" spans="1:8" ht="15.75" x14ac:dyDescent="0.25">
      <c r="A26" s="6" t="s">
        <v>92</v>
      </c>
      <c r="B26" s="163">
        <v>21</v>
      </c>
      <c r="C26" s="163">
        <v>10</v>
      </c>
      <c r="D26" s="163">
        <v>13</v>
      </c>
      <c r="E26" s="11">
        <f t="shared" si="0"/>
        <v>44</v>
      </c>
      <c r="F26" s="12">
        <f t="shared" si="1"/>
        <v>14.666666666666666</v>
      </c>
      <c r="G26" s="13">
        <f t="shared" si="2"/>
        <v>0.15441305492191615</v>
      </c>
      <c r="H26" s="14">
        <f>G26*D4/100</f>
        <v>46.323916476574844</v>
      </c>
    </row>
    <row r="27" spans="1:8" ht="15.75" x14ac:dyDescent="0.25">
      <c r="A27" s="6"/>
      <c r="B27" s="163"/>
      <c r="C27" s="163"/>
      <c r="D27" s="163"/>
      <c r="E27" s="11" t="s">
        <v>117</v>
      </c>
      <c r="F27" s="12" t="s">
        <v>117</v>
      </c>
      <c r="G27" s="13" t="s">
        <v>117</v>
      </c>
      <c r="H27" s="14" t="s">
        <v>117</v>
      </c>
    </row>
    <row r="28" spans="1:8" ht="15.75" x14ac:dyDescent="0.25">
      <c r="A28" s="16" t="s">
        <v>93</v>
      </c>
      <c r="B28" s="17">
        <f t="shared" ref="B28:C28" si="3">SUM(B8:B26)</f>
        <v>9092</v>
      </c>
      <c r="C28" s="17">
        <f t="shared" si="3"/>
        <v>9490</v>
      </c>
      <c r="D28" s="17">
        <f t="shared" ref="D28:G28" si="4">SUM(D8:D26)</f>
        <v>9913</v>
      </c>
      <c r="E28" s="17">
        <f t="shared" si="4"/>
        <v>28495</v>
      </c>
      <c r="F28" s="18">
        <f t="shared" si="4"/>
        <v>9498.3333333333321</v>
      </c>
      <c r="G28" s="19">
        <f t="shared" si="4"/>
        <v>100.00000000000003</v>
      </c>
      <c r="H28" s="28">
        <f>SUM(H8:H27)</f>
        <v>30000</v>
      </c>
    </row>
    <row r="29" spans="1:8" x14ac:dyDescent="0.2">
      <c r="H29" s="29"/>
    </row>
  </sheetData>
  <mergeCells count="1">
    <mergeCell ref="B6:D6"/>
  </mergeCells>
  <phoneticPr fontId="2" type="noConversion"/>
  <pageMargins left="0.75" right="0.75" top="1" bottom="1" header="0.5" footer="0.5"/>
  <pageSetup firstPageNumber="25" orientation="landscape" useFirstPageNumber="1" r:id="rId1"/>
  <headerFooter alignWithMargins="0">
    <oddFooter>&amp;C25</oddFooter>
  </headerFooter>
  <ignoredErrors>
    <ignoredError sqref="D28" formulaRange="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F45"/>
  <sheetViews>
    <sheetView topLeftCell="A10" zoomScaleNormal="100" zoomScalePageLayoutView="75" workbookViewId="0">
      <selection activeCell="B29" sqref="B29"/>
    </sheetView>
  </sheetViews>
  <sheetFormatPr defaultColWidth="9.140625" defaultRowHeight="12.75" x14ac:dyDescent="0.2"/>
  <cols>
    <col min="1" max="1" width="20.140625" style="7" bestFit="1" customWidth="1"/>
    <col min="2" max="2" width="21" style="7" customWidth="1"/>
    <col min="3" max="3" width="15.28515625" style="7" customWidth="1"/>
    <col min="4" max="4" width="19" style="7" customWidth="1"/>
    <col min="5" max="5" width="18.140625" style="7" customWidth="1"/>
    <col min="6" max="6" width="16.140625" style="7" customWidth="1"/>
    <col min="7" max="10" width="9.140625" style="7"/>
    <col min="11" max="11" width="39" style="7" customWidth="1"/>
    <col min="12" max="16384" width="9.140625" style="7"/>
  </cols>
  <sheetData>
    <row r="1" spans="1:6" ht="29.25" customHeight="1" x14ac:dyDescent="0.35">
      <c r="A1" s="3" t="s">
        <v>223</v>
      </c>
      <c r="B1" s="3"/>
      <c r="C1" s="3"/>
      <c r="D1" s="3"/>
      <c r="E1" s="3"/>
      <c r="F1" s="5" t="str">
        <f>Summary!$J$1</f>
        <v>MADACC 2021 Budget</v>
      </c>
    </row>
    <row r="2" spans="1:6" ht="21" x14ac:dyDescent="0.35">
      <c r="A2" s="223"/>
      <c r="B2" s="3"/>
      <c r="C2" s="3"/>
      <c r="D2" s="3"/>
      <c r="E2" s="3"/>
      <c r="F2" s="5"/>
    </row>
    <row r="3" spans="1:6" ht="17.45" customHeight="1" x14ac:dyDescent="0.35">
      <c r="A3" s="236"/>
      <c r="B3" s="236"/>
      <c r="C3" s="236"/>
      <c r="D3" s="240"/>
      <c r="E3" s="236"/>
      <c r="F3" s="6"/>
    </row>
    <row r="4" spans="1:6" ht="21" customHeight="1" x14ac:dyDescent="0.25">
      <c r="A4" s="234" t="s">
        <v>329</v>
      </c>
      <c r="B4" s="236"/>
      <c r="D4" s="236"/>
      <c r="E4" s="301">
        <v>27765.63</v>
      </c>
      <c r="F4" s="6"/>
    </row>
    <row r="5" spans="1:6" ht="21" customHeight="1" thickBot="1" x14ac:dyDescent="0.3">
      <c r="A5" s="234" t="s">
        <v>330</v>
      </c>
      <c r="B5" s="236"/>
      <c r="D5" s="236"/>
      <c r="E5" s="301">
        <v>1581.25</v>
      </c>
      <c r="F5" s="6"/>
    </row>
    <row r="6" spans="1:6" ht="21" customHeight="1" thickTop="1" x14ac:dyDescent="0.25">
      <c r="A6" s="234"/>
      <c r="B6" s="236"/>
      <c r="D6" s="236"/>
      <c r="E6" s="302">
        <f>E4+E5</f>
        <v>29346.880000000001</v>
      </c>
      <c r="F6" s="6"/>
    </row>
    <row r="7" spans="1:6" ht="21" customHeight="1" x14ac:dyDescent="0.25">
      <c r="A7" s="234"/>
      <c r="B7" s="236"/>
      <c r="D7" s="236"/>
      <c r="E7" s="301"/>
      <c r="F7" s="6"/>
    </row>
    <row r="8" spans="1:6" ht="21" customHeight="1" x14ac:dyDescent="0.25">
      <c r="A8" s="234" t="s">
        <v>331</v>
      </c>
      <c r="B8" s="236"/>
      <c r="D8" s="236"/>
      <c r="E8" s="301">
        <v>50000</v>
      </c>
      <c r="F8" s="6"/>
    </row>
    <row r="9" spans="1:6" ht="21" customHeight="1" x14ac:dyDescent="0.25">
      <c r="A9" s="234" t="s">
        <v>332</v>
      </c>
      <c r="B9" s="236"/>
      <c r="D9" s="236"/>
      <c r="E9" s="301">
        <v>27765.63</v>
      </c>
      <c r="F9" s="6"/>
    </row>
    <row r="10" spans="1:6" ht="21" customHeight="1" x14ac:dyDescent="0.25">
      <c r="A10" s="234" t="s">
        <v>333</v>
      </c>
      <c r="B10" s="236"/>
      <c r="D10" s="236"/>
      <c r="E10" s="301">
        <v>115000</v>
      </c>
      <c r="F10" s="6"/>
    </row>
    <row r="11" spans="1:6" ht="17.45" customHeight="1" thickBot="1" x14ac:dyDescent="0.3">
      <c r="A11" s="234" t="s">
        <v>334</v>
      </c>
      <c r="B11" s="236"/>
      <c r="D11" s="236"/>
      <c r="E11" s="303">
        <v>1581.25</v>
      </c>
      <c r="F11" s="6"/>
    </row>
    <row r="12" spans="1:6" ht="17.45" customHeight="1" thickTop="1" x14ac:dyDescent="0.25">
      <c r="A12" s="234"/>
      <c r="B12" s="236"/>
      <c r="D12" s="236"/>
      <c r="E12" s="304">
        <f>SUM(E8:E11)</f>
        <v>194346.88</v>
      </c>
      <c r="F12" s="6"/>
    </row>
    <row r="13" spans="1:6" ht="17.45" customHeight="1" thickBot="1" x14ac:dyDescent="0.3">
      <c r="A13" s="234"/>
      <c r="B13" s="236"/>
      <c r="C13" s="241"/>
      <c r="D13" s="236"/>
      <c r="E13" s="236"/>
      <c r="F13" s="6"/>
    </row>
    <row r="14" spans="1:6" ht="17.45" customHeight="1" thickTop="1" x14ac:dyDescent="0.25">
      <c r="A14" s="234"/>
      <c r="B14" s="236"/>
      <c r="C14" s="242"/>
      <c r="D14" s="243" t="s">
        <v>267</v>
      </c>
      <c r="E14" s="244">
        <f>E6+E12</f>
        <v>223693.76</v>
      </c>
      <c r="F14" s="6"/>
    </row>
    <row r="15" spans="1:6" ht="17.45" customHeight="1" x14ac:dyDescent="0.25">
      <c r="A15" s="234"/>
      <c r="B15" s="236"/>
      <c r="C15" s="241"/>
      <c r="D15" s="236"/>
      <c r="E15" s="236"/>
      <c r="F15" s="6"/>
    </row>
    <row r="16" spans="1:6" ht="17.45" customHeight="1" x14ac:dyDescent="0.25">
      <c r="A16" s="236"/>
      <c r="B16" s="236"/>
      <c r="C16" s="236"/>
      <c r="D16" s="236"/>
      <c r="E16" s="236"/>
      <c r="F16" s="6"/>
    </row>
    <row r="17" spans="1:6" ht="17.45" customHeight="1" x14ac:dyDescent="0.25">
      <c r="A17" s="236"/>
      <c r="B17" s="236"/>
      <c r="C17" s="236" t="s">
        <v>126</v>
      </c>
      <c r="D17" s="236"/>
      <c r="E17" s="236"/>
      <c r="F17" s="10" t="s">
        <v>119</v>
      </c>
    </row>
    <row r="18" spans="1:6" ht="18.75" customHeight="1" x14ac:dyDescent="0.25">
      <c r="A18" s="30" t="s">
        <v>73</v>
      </c>
      <c r="B18" s="245" t="s">
        <v>125</v>
      </c>
      <c r="C18" s="10" t="s">
        <v>127</v>
      </c>
      <c r="D18" s="10" t="s">
        <v>214</v>
      </c>
      <c r="E18" s="10" t="s">
        <v>215</v>
      </c>
      <c r="F18" s="10" t="s">
        <v>118</v>
      </c>
    </row>
    <row r="19" spans="1:6" ht="23.25" customHeight="1" x14ac:dyDescent="0.3">
      <c r="A19" s="246"/>
      <c r="B19" s="247"/>
      <c r="C19" s="248"/>
      <c r="D19" s="31"/>
      <c r="E19" s="31"/>
      <c r="F19" s="31"/>
    </row>
    <row r="20" spans="1:6" ht="15.75" customHeight="1" x14ac:dyDescent="0.25">
      <c r="A20" s="16" t="s">
        <v>74</v>
      </c>
      <c r="B20" s="321">
        <v>637842200</v>
      </c>
      <c r="C20" s="249">
        <f>B20/B40*100</f>
        <v>0.89942249291120979</v>
      </c>
      <c r="D20" s="250">
        <f>C20*E6/100</f>
        <v>263.95243968766124</v>
      </c>
      <c r="E20" s="250">
        <f>C20*E12/100</f>
        <v>1747.9995529911573</v>
      </c>
      <c r="F20" s="250">
        <f t="shared" ref="F20:F38" si="0">SUM(D20:E20)</f>
        <v>2011.9519926788184</v>
      </c>
    </row>
    <row r="21" spans="1:6" ht="15.75" customHeight="1" x14ac:dyDescent="0.25">
      <c r="A21" s="16" t="s">
        <v>75</v>
      </c>
      <c r="B21" s="321">
        <v>1044623500</v>
      </c>
      <c r="C21" s="249">
        <f>B21/B40*100</f>
        <v>1.4730255736036801</v>
      </c>
      <c r="D21" s="250">
        <f>C21*E6/100</f>
        <v>432.2870474547837</v>
      </c>
      <c r="E21" s="250">
        <f>C21*E12/100</f>
        <v>2862.7792439008563</v>
      </c>
      <c r="F21" s="250">
        <f t="shared" si="0"/>
        <v>3295.0662913556398</v>
      </c>
    </row>
    <row r="22" spans="1:6" ht="15.75" customHeight="1" x14ac:dyDescent="0.25">
      <c r="A22" s="16" t="s">
        <v>76</v>
      </c>
      <c r="B22" s="321">
        <v>1332631900</v>
      </c>
      <c r="C22" s="249">
        <f>B22/B40*100</f>
        <v>1.8791467633076049</v>
      </c>
      <c r="D22" s="250">
        <f>C22*E6/100</f>
        <v>551.4709456517669</v>
      </c>
      <c r="E22" s="250">
        <f>C22*E12/100</f>
        <v>3652.0631051093146</v>
      </c>
      <c r="F22" s="250">
        <f t="shared" si="0"/>
        <v>4203.5340507610817</v>
      </c>
    </row>
    <row r="23" spans="1:6" ht="15.75" customHeight="1" x14ac:dyDescent="0.25">
      <c r="A23" s="16" t="s">
        <v>77</v>
      </c>
      <c r="B23" s="321">
        <v>1253755800</v>
      </c>
      <c r="C23" s="249">
        <f>B23/B40*100</f>
        <v>1.7679234254771605</v>
      </c>
      <c r="D23" s="250">
        <f>C23*E6/100</f>
        <v>518.83036616667175</v>
      </c>
      <c r="E23" s="250">
        <f>C23*E12/100</f>
        <v>3435.9040182039871</v>
      </c>
      <c r="F23" s="250">
        <f t="shared" si="0"/>
        <v>3954.734384370659</v>
      </c>
    </row>
    <row r="24" spans="1:6" ht="15.75" customHeight="1" x14ac:dyDescent="0.25">
      <c r="A24" s="16" t="s">
        <v>78</v>
      </c>
      <c r="B24" s="321">
        <v>4587752500</v>
      </c>
      <c r="C24" s="249">
        <f>B24/B40*100</f>
        <v>6.4691984795136399</v>
      </c>
      <c r="D24" s="250">
        <f>C24*E6/100</f>
        <v>1898.5079147446927</v>
      </c>
      <c r="E24" s="250">
        <f>C24*E12/100</f>
        <v>12572.685405942198</v>
      </c>
      <c r="F24" s="250">
        <f t="shared" si="0"/>
        <v>14471.193320686891</v>
      </c>
    </row>
    <row r="25" spans="1:6" ht="15.75" customHeight="1" x14ac:dyDescent="0.25">
      <c r="A25" s="16" t="s">
        <v>79</v>
      </c>
      <c r="B25" s="321">
        <v>2075388000</v>
      </c>
      <c r="C25" s="249">
        <f>B25/B40*100</f>
        <v>2.9265085450884403</v>
      </c>
      <c r="D25" s="250">
        <f>C25*E6/100</f>
        <v>858.83895091685042</v>
      </c>
      <c r="E25" s="250">
        <f>C25*E12/100</f>
        <v>5687.5780503127771</v>
      </c>
      <c r="F25" s="250">
        <f t="shared" si="0"/>
        <v>6546.4170012296272</v>
      </c>
    </row>
    <row r="26" spans="1:6" ht="15.75" customHeight="1" x14ac:dyDescent="0.25">
      <c r="A26" s="16" t="s">
        <v>80</v>
      </c>
      <c r="B26" s="321">
        <v>1638882500</v>
      </c>
      <c r="C26" s="249">
        <f>B26/B40*100</f>
        <v>2.3109913137427345</v>
      </c>
      <c r="D26" s="250">
        <f>C26*E6/100</f>
        <v>678.20384765450376</v>
      </c>
      <c r="E26" s="250">
        <f>C26*E12/100</f>
        <v>4491.3395153300153</v>
      </c>
      <c r="F26" s="250">
        <f t="shared" si="0"/>
        <v>5169.5433629845193</v>
      </c>
    </row>
    <row r="27" spans="1:6" ht="15.75" customHeight="1" x14ac:dyDescent="0.25">
      <c r="A27" s="16" t="s">
        <v>81</v>
      </c>
      <c r="B27" s="321">
        <v>3533060200</v>
      </c>
      <c r="C27" s="249">
        <f>B27/B40*100</f>
        <v>4.9819748719814667</v>
      </c>
      <c r="D27" s="250">
        <f>C27*E6/100</f>
        <v>1462.0541873105549</v>
      </c>
      <c r="E27" s="250">
        <f>C27*E12/100</f>
        <v>9682.3127260799756</v>
      </c>
      <c r="F27" s="250">
        <f t="shared" si="0"/>
        <v>11144.366913390531</v>
      </c>
    </row>
    <row r="28" spans="1:6" ht="15.75" customHeight="1" x14ac:dyDescent="0.25">
      <c r="A28" s="16" t="s">
        <v>82</v>
      </c>
      <c r="B28" s="321">
        <v>748496900</v>
      </c>
      <c r="C28" s="249">
        <f>B28/B40*100</f>
        <v>1.0554568947214726</v>
      </c>
      <c r="D28" s="250">
        <f>C28*E6/100</f>
        <v>309.74366834563693</v>
      </c>
      <c r="E28" s="250">
        <f>C28*E12/100</f>
        <v>2051.2475446360668</v>
      </c>
      <c r="F28" s="250">
        <f t="shared" si="0"/>
        <v>2360.9912129817039</v>
      </c>
    </row>
    <row r="29" spans="1:6" ht="15.75" customHeight="1" x14ac:dyDescent="0.25">
      <c r="A29" s="16" t="s">
        <v>83</v>
      </c>
      <c r="B29" s="321">
        <v>31452246300</v>
      </c>
      <c r="C29" s="249">
        <f>B29/B40*100</f>
        <v>44.350872010041634</v>
      </c>
      <c r="D29" s="250">
        <f>C29*E6/100</f>
        <v>13015.597187740506</v>
      </c>
      <c r="E29" s="250">
        <f>C29*E12/100</f>
        <v>86194.536004309208</v>
      </c>
      <c r="F29" s="250">
        <f t="shared" si="0"/>
        <v>99210.133192049718</v>
      </c>
    </row>
    <row r="30" spans="1:6" ht="15.75" customHeight="1" x14ac:dyDescent="0.25">
      <c r="A30" s="16" t="s">
        <v>84</v>
      </c>
      <c r="B30" s="321">
        <v>4215753700</v>
      </c>
      <c r="C30" s="249">
        <f>B30/B40*100</f>
        <v>5.9446422678738671</v>
      </c>
      <c r="D30" s="250">
        <f>C30*E6/100</f>
        <v>1744.5670327822224</v>
      </c>
      <c r="E30" s="250">
        <f>C30*E12/100</f>
        <v>11553.226774774103</v>
      </c>
      <c r="F30" s="250">
        <f t="shared" si="0"/>
        <v>13297.793807556325</v>
      </c>
    </row>
    <row r="31" spans="1:6" ht="15.75" customHeight="1" x14ac:dyDescent="0.25">
      <c r="A31" s="16" t="s">
        <v>85</v>
      </c>
      <c r="B31" s="321">
        <v>487792400</v>
      </c>
      <c r="C31" s="249">
        <f>B31/B40*100</f>
        <v>0.68783698606197896</v>
      </c>
      <c r="D31" s="250">
        <f>C31*E6/100</f>
        <v>201.85869489522571</v>
      </c>
      <c r="E31" s="250">
        <f>C31*E12/100</f>
        <v>1336.7897218974911</v>
      </c>
      <c r="F31" s="250">
        <f t="shared" si="0"/>
        <v>1538.6484167927167</v>
      </c>
    </row>
    <row r="32" spans="1:6" ht="15.75" customHeight="1" x14ac:dyDescent="0.25">
      <c r="A32" s="16" t="s">
        <v>86</v>
      </c>
      <c r="B32" s="321">
        <v>697326800</v>
      </c>
      <c r="C32" s="249">
        <f>B32/B40*100</f>
        <v>0.98330183990616571</v>
      </c>
      <c r="D32" s="250">
        <f>C32*E6/100</f>
        <v>288.56841099505459</v>
      </c>
      <c r="E32" s="250">
        <f>C32*E12/100</f>
        <v>1911.0164468402281</v>
      </c>
      <c r="F32" s="250">
        <f t="shared" si="0"/>
        <v>2199.5848578352825</v>
      </c>
    </row>
    <row r="33" spans="1:6" ht="15.75" customHeight="1" x14ac:dyDescent="0.25">
      <c r="A33" s="16" t="s">
        <v>87</v>
      </c>
      <c r="B33" s="321">
        <v>1789249400</v>
      </c>
      <c r="C33" s="249">
        <f>B33/B40*100</f>
        <v>2.5230239639018652</v>
      </c>
      <c r="D33" s="250">
        <f>C33*E6/100</f>
        <v>740.42881505752371</v>
      </c>
      <c r="E33" s="250">
        <f>C33*E12/100</f>
        <v>4903.4183554956016</v>
      </c>
      <c r="F33" s="250">
        <f t="shared" si="0"/>
        <v>5643.8471705531256</v>
      </c>
    </row>
    <row r="34" spans="1:6" ht="15.75" customHeight="1" x14ac:dyDescent="0.25">
      <c r="A34" s="16" t="s">
        <v>88</v>
      </c>
      <c r="B34" s="321">
        <v>1350642000</v>
      </c>
      <c r="C34" s="249">
        <f>B34/B40*100</f>
        <v>1.9045428393897148</v>
      </c>
      <c r="D34" s="250">
        <f>C34*E6/100</f>
        <v>558.92390162429228</v>
      </c>
      <c r="E34" s="250">
        <f>C34*E12/100</f>
        <v>3701.4195866173222</v>
      </c>
      <c r="F34" s="250">
        <f t="shared" si="0"/>
        <v>4260.343488241615</v>
      </c>
    </row>
    <row r="35" spans="1:6" ht="15.75" customHeight="1" x14ac:dyDescent="0.25">
      <c r="A35" s="16" t="s">
        <v>89</v>
      </c>
      <c r="B35" s="321">
        <v>6863838600</v>
      </c>
      <c r="C35" s="249">
        <f>B35/B40*100</f>
        <v>9.6787117950994599</v>
      </c>
      <c r="D35" s="250">
        <f>C35*E6/100</f>
        <v>2840.3999360536841</v>
      </c>
      <c r="E35" s="250">
        <f>C35*E12/100</f>
        <v>18810.274397967794</v>
      </c>
      <c r="F35" s="250">
        <f t="shared" si="0"/>
        <v>21650.674334021478</v>
      </c>
    </row>
    <row r="36" spans="1:6" ht="15.75" customHeight="1" x14ac:dyDescent="0.25">
      <c r="A36" s="16" t="s">
        <v>90</v>
      </c>
      <c r="B36" s="321">
        <v>4324118600</v>
      </c>
      <c r="C36" s="249">
        <f>B36/B40*100</f>
        <v>6.0974478183722089</v>
      </c>
      <c r="D36" s="250">
        <f>C36*E6/100</f>
        <v>1789.4106943203101</v>
      </c>
      <c r="E36" s="250">
        <f>C36*E12/100</f>
        <v>11850.199594634454</v>
      </c>
      <c r="F36" s="250">
        <f t="shared" si="0"/>
        <v>13639.610288954764</v>
      </c>
    </row>
    <row r="37" spans="1:6" ht="15.75" customHeight="1" x14ac:dyDescent="0.25">
      <c r="A37" s="16" t="s">
        <v>91</v>
      </c>
      <c r="B37" s="321">
        <v>410368400</v>
      </c>
      <c r="C37" s="249">
        <f>B37/B40*100</f>
        <v>0.57866125718866601</v>
      </c>
      <c r="D37" s="250">
        <f>C37*E6/100</f>
        <v>169.81902475364922</v>
      </c>
      <c r="E37" s="250">
        <f>C37*E12/100</f>
        <v>1124.6100991149481</v>
      </c>
      <c r="F37" s="250">
        <f t="shared" si="0"/>
        <v>1294.4291238685973</v>
      </c>
    </row>
    <row r="38" spans="1:6" ht="16.5" customHeight="1" thickBot="1" x14ac:dyDescent="0.3">
      <c r="A38" s="16" t="s">
        <v>92</v>
      </c>
      <c r="B38" s="322">
        <v>2473091400</v>
      </c>
      <c r="C38" s="251">
        <f>B38/B40*100</f>
        <v>3.4873108618170354</v>
      </c>
      <c r="D38" s="250">
        <f>C38*E6/100</f>
        <v>1023.4169338444112</v>
      </c>
      <c r="E38" s="252">
        <f>C38*E12/100</f>
        <v>6777.4798558425191</v>
      </c>
      <c r="F38" s="252">
        <f t="shared" si="0"/>
        <v>7800.8967896869308</v>
      </c>
    </row>
    <row r="39" spans="1:6" ht="16.5" customHeight="1" thickTop="1" x14ac:dyDescent="0.25">
      <c r="A39" s="16"/>
      <c r="B39" s="253"/>
      <c r="C39" s="254"/>
      <c r="D39" s="255"/>
      <c r="E39" s="255"/>
      <c r="F39" s="255"/>
    </row>
    <row r="40" spans="1:6" ht="15.75" customHeight="1" x14ac:dyDescent="0.25">
      <c r="A40" s="16" t="s">
        <v>93</v>
      </c>
      <c r="B40" s="256">
        <f>SUM(B20:B38)</f>
        <v>70916861100</v>
      </c>
      <c r="C40" s="257">
        <f>B40/B40*100</f>
        <v>100</v>
      </c>
      <c r="D40" s="258">
        <f>SUM(D20:D39)</f>
        <v>29346.880000000005</v>
      </c>
      <c r="E40" s="258">
        <f>SUM(E20:E39)</f>
        <v>194346.87999999998</v>
      </c>
      <c r="F40" s="258">
        <f>SUM(F20:F39)</f>
        <v>223693.76</v>
      </c>
    </row>
    <row r="41" spans="1:6" ht="15.75" customHeight="1" x14ac:dyDescent="0.25">
      <c r="A41" s="16"/>
      <c r="B41" s="258"/>
      <c r="C41" s="259"/>
      <c r="D41" s="258"/>
      <c r="E41" s="258"/>
      <c r="F41" s="258"/>
    </row>
    <row r="42" spans="1:6" ht="15.75" customHeight="1" x14ac:dyDescent="0.25">
      <c r="A42" s="16"/>
      <c r="B42" s="258"/>
      <c r="C42" s="259"/>
      <c r="D42" s="258"/>
      <c r="E42" s="258"/>
      <c r="F42" s="258"/>
    </row>
    <row r="43" spans="1:6" ht="15.75" customHeight="1" x14ac:dyDescent="0.25">
      <c r="B43" s="258"/>
      <c r="C43" s="259"/>
      <c r="D43" s="258"/>
      <c r="E43" s="258"/>
      <c r="F43" s="258"/>
    </row>
    <row r="44" spans="1:6" ht="15" customHeight="1" x14ac:dyDescent="0.25">
      <c r="A44" s="15"/>
      <c r="B44" s="15"/>
      <c r="C44" s="15"/>
      <c r="D44" s="258"/>
      <c r="F44" s="258"/>
    </row>
    <row r="45" spans="1:6" ht="12.75" customHeight="1" x14ac:dyDescent="0.2"/>
  </sheetData>
  <phoneticPr fontId="2" type="noConversion"/>
  <pageMargins left="0.75" right="0.75" top="1" bottom="1" header="0.5" footer="0.5"/>
  <pageSetup scale="68" firstPageNumber="26" orientation="landscape" useFirstPageNumber="1" r:id="rId1"/>
  <headerFooter alignWithMargins="0">
    <oddFooter>&amp;C26</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M26"/>
  <sheetViews>
    <sheetView zoomScaleNormal="100" workbookViewId="0">
      <selection activeCell="H24" sqref="H24"/>
    </sheetView>
  </sheetViews>
  <sheetFormatPr defaultColWidth="9.140625" defaultRowHeight="12.75" x14ac:dyDescent="0.2"/>
  <cols>
    <col min="1" max="1" width="21" style="7" customWidth="1"/>
    <col min="2" max="4" width="13.7109375" style="7" customWidth="1"/>
    <col min="5" max="5" width="2.28515625" style="7" customWidth="1"/>
    <col min="6" max="6" width="14.140625" style="280" customWidth="1"/>
    <col min="7" max="7" width="13" style="280" hidden="1" customWidth="1"/>
    <col min="8" max="8" width="10.140625" style="280" customWidth="1"/>
    <col min="9" max="9" width="12.7109375" style="280" hidden="1" customWidth="1"/>
    <col min="10" max="10" width="14" style="280" hidden="1" customWidth="1"/>
    <col min="11" max="11" width="15.140625" style="280" customWidth="1"/>
    <col min="12" max="12" width="16" style="7" customWidth="1"/>
    <col min="13" max="13" width="9.7109375" style="7" customWidth="1"/>
    <col min="14" max="14" width="12.140625" style="7" customWidth="1"/>
    <col min="15" max="16384" width="9.140625" style="7"/>
  </cols>
  <sheetData>
    <row r="1" spans="1:13" ht="24.75" customHeight="1" x14ac:dyDescent="0.35">
      <c r="A1" s="3" t="s">
        <v>137</v>
      </c>
      <c r="B1" s="24"/>
      <c r="C1" s="24"/>
      <c r="D1" s="24"/>
      <c r="E1" s="24"/>
      <c r="F1" s="273"/>
      <c r="G1" s="273"/>
      <c r="H1" s="273"/>
      <c r="I1" s="273"/>
      <c r="J1" s="274" t="str">
        <f>Summary!$J$1</f>
        <v>MADACC 2021 Budget</v>
      </c>
      <c r="K1" s="273"/>
    </row>
    <row r="2" spans="1:13" ht="15.75" x14ac:dyDescent="0.25">
      <c r="A2" s="21"/>
      <c r="B2" s="453" t="s">
        <v>314</v>
      </c>
      <c r="C2" s="454"/>
      <c r="D2" s="455"/>
      <c r="F2" s="453" t="s">
        <v>328</v>
      </c>
      <c r="G2" s="456"/>
      <c r="H2" s="456"/>
      <c r="I2" s="456"/>
      <c r="J2" s="456"/>
      <c r="K2" s="456"/>
      <c r="L2" s="457"/>
      <c r="M2" s="10"/>
    </row>
    <row r="3" spans="1:13" ht="31.5" x14ac:dyDescent="0.25">
      <c r="A3" s="10" t="s">
        <v>73</v>
      </c>
      <c r="B3" s="272">
        <v>2018</v>
      </c>
      <c r="C3" s="272">
        <v>2019</v>
      </c>
      <c r="D3" s="272">
        <v>2020</v>
      </c>
      <c r="F3" s="275" t="s">
        <v>129</v>
      </c>
      <c r="G3" s="276" t="s">
        <v>17</v>
      </c>
      <c r="H3" s="276" t="s">
        <v>128</v>
      </c>
      <c r="I3" s="277" t="s">
        <v>158</v>
      </c>
      <c r="J3" s="276" t="s">
        <v>99</v>
      </c>
      <c r="K3" s="278" t="s">
        <v>116</v>
      </c>
      <c r="L3" s="270" t="s">
        <v>313</v>
      </c>
    </row>
    <row r="4" spans="1:13" ht="15.75" x14ac:dyDescent="0.25">
      <c r="A4" s="6" t="s">
        <v>74</v>
      </c>
      <c r="B4" s="284">
        <v>3716.9450793606206</v>
      </c>
      <c r="C4" s="284">
        <v>3957.78</v>
      </c>
      <c r="D4" s="284">
        <v>3518.1805839144108</v>
      </c>
      <c r="E4" s="285"/>
      <c r="F4" s="305">
        <f>'Operating Mem Billing'!H8</f>
        <v>1926.946018599755</v>
      </c>
      <c r="G4" s="306" t="e">
        <f>#REF!</f>
        <v>#REF!</v>
      </c>
      <c r="H4" s="306">
        <f>'Capital Fund Mem Billing'!H8</f>
        <v>25.26759080540446</v>
      </c>
      <c r="I4" s="306" t="e">
        <f>#REF!</f>
        <v>#REF!</v>
      </c>
      <c r="J4" s="307">
        <f>F4+H4</f>
        <v>1952.2136094051596</v>
      </c>
      <c r="K4" s="306">
        <f>'Debt Service Mem Billing'!F20</f>
        <v>2011.9519926788184</v>
      </c>
      <c r="L4" s="308">
        <f>SUM(J4:K4)</f>
        <v>3964.1656020839782</v>
      </c>
      <c r="M4" s="35"/>
    </row>
    <row r="5" spans="1:13" ht="15.75" x14ac:dyDescent="0.25">
      <c r="A5" s="6" t="s">
        <v>75</v>
      </c>
      <c r="B5" s="284">
        <v>19941.67503640737</v>
      </c>
      <c r="C5" s="284">
        <v>20856.080000000002</v>
      </c>
      <c r="D5" s="284">
        <v>21549.523583060804</v>
      </c>
      <c r="E5" s="285"/>
      <c r="F5" s="305">
        <f>'Operating Mem Billing'!H9</f>
        <v>16218.462323214602</v>
      </c>
      <c r="G5" s="306" t="e">
        <f>#REF!</f>
        <v>#REF!</v>
      </c>
      <c r="H5" s="306">
        <f>'Capital Fund Mem Billing'!H9</f>
        <v>212.66888927882087</v>
      </c>
      <c r="I5" s="306" t="e">
        <f>#REF!</f>
        <v>#REF!</v>
      </c>
      <c r="J5" s="307">
        <f t="shared" ref="J5:J22" si="0">F5+H5</f>
        <v>16431.131212493423</v>
      </c>
      <c r="K5" s="306">
        <f>'Debt Service Mem Billing'!F21</f>
        <v>3295.0662913556398</v>
      </c>
      <c r="L5" s="308">
        <f t="shared" ref="L5:L22" si="1">SUM(J5:K5)</f>
        <v>19726.197503849064</v>
      </c>
      <c r="M5" s="35"/>
    </row>
    <row r="6" spans="1:13" ht="15.75" x14ac:dyDescent="0.25">
      <c r="A6" s="6" t="s">
        <v>76</v>
      </c>
      <c r="B6" s="284">
        <v>35206.691643147751</v>
      </c>
      <c r="C6" s="284">
        <v>37619.35</v>
      </c>
      <c r="D6" s="284">
        <v>38725.884157566463</v>
      </c>
      <c r="E6" s="285"/>
      <c r="F6" s="305">
        <f>'Operating Mem Billing'!H10</f>
        <v>36852.842605720311</v>
      </c>
      <c r="G6" s="306" t="e">
        <f>#REF!</f>
        <v>#REF!</v>
      </c>
      <c r="H6" s="306">
        <f>'Capital Fund Mem Billing'!H10</f>
        <v>483.24267415336033</v>
      </c>
      <c r="I6" s="306" t="e">
        <f>#REF!</f>
        <v>#REF!</v>
      </c>
      <c r="J6" s="307">
        <f t="shared" si="0"/>
        <v>37336.085279873674</v>
      </c>
      <c r="K6" s="306">
        <f>'Debt Service Mem Billing'!F22</f>
        <v>4203.5340507610817</v>
      </c>
      <c r="L6" s="308">
        <f t="shared" si="1"/>
        <v>41539.619330634756</v>
      </c>
      <c r="M6" s="35"/>
    </row>
    <row r="7" spans="1:13" ht="15.75" x14ac:dyDescent="0.25">
      <c r="A7" s="6" t="s">
        <v>77</v>
      </c>
      <c r="B7" s="284">
        <v>6773.6832617988093</v>
      </c>
      <c r="C7" s="284">
        <v>7256.06</v>
      </c>
      <c r="D7" s="284">
        <v>7686.7684015481336</v>
      </c>
      <c r="E7" s="285"/>
      <c r="F7" s="305">
        <f>'Operating Mem Billing'!H11</f>
        <v>3934.1814546411651</v>
      </c>
      <c r="G7" s="306" t="e">
        <f>#REF!</f>
        <v>#REF!</v>
      </c>
      <c r="H7" s="306">
        <f>'Capital Fund Mem Billing'!H11</f>
        <v>51.587997894367433</v>
      </c>
      <c r="I7" s="306" t="e">
        <f>#REF!</f>
        <v>#REF!</v>
      </c>
      <c r="J7" s="307">
        <f t="shared" si="0"/>
        <v>3985.7694525355328</v>
      </c>
      <c r="K7" s="306">
        <f>'Debt Service Mem Billing'!F23</f>
        <v>3954.734384370659</v>
      </c>
      <c r="L7" s="308">
        <f t="shared" si="1"/>
        <v>7940.5038369061913</v>
      </c>
      <c r="M7" s="35"/>
    </row>
    <row r="8" spans="1:13" ht="15.75" x14ac:dyDescent="0.25">
      <c r="A8" s="6" t="s">
        <v>78</v>
      </c>
      <c r="B8" s="284">
        <v>39924.454065708589</v>
      </c>
      <c r="C8" s="284">
        <v>42722.95</v>
      </c>
      <c r="D8" s="284">
        <v>45687.451614853722</v>
      </c>
      <c r="E8" s="285"/>
      <c r="F8" s="305">
        <f>'Operating Mem Billing'!H12</f>
        <v>31393.162219687671</v>
      </c>
      <c r="G8" s="306" t="e">
        <f>#REF!</f>
        <v>#REF!</v>
      </c>
      <c r="H8" s="306">
        <f>'Capital Fund Mem Billing'!H12</f>
        <v>411.65116687138101</v>
      </c>
      <c r="I8" s="306" t="e">
        <f>#REF!</f>
        <v>#REF!</v>
      </c>
      <c r="J8" s="307">
        <f t="shared" si="0"/>
        <v>31804.81338655905</v>
      </c>
      <c r="K8" s="306">
        <f>'Debt Service Mem Billing'!F24</f>
        <v>14471.193320686891</v>
      </c>
      <c r="L8" s="308">
        <f t="shared" si="1"/>
        <v>46276.006707245942</v>
      </c>
      <c r="M8" s="35"/>
    </row>
    <row r="9" spans="1:13" ht="15.75" x14ac:dyDescent="0.25">
      <c r="A9" s="6" t="s">
        <v>79</v>
      </c>
      <c r="B9" s="284">
        <v>23426.71095636949</v>
      </c>
      <c r="C9" s="284">
        <v>21327.85</v>
      </c>
      <c r="D9" s="284">
        <v>23309.647745815098</v>
      </c>
      <c r="E9" s="285"/>
      <c r="F9" s="305">
        <f>'Operating Mem Billing'!H13</f>
        <v>15576.146983681352</v>
      </c>
      <c r="G9" s="306" t="e">
        <f>#REF!</f>
        <v>#REF!</v>
      </c>
      <c r="H9" s="306">
        <f>'Capital Fund Mem Billing'!H13</f>
        <v>204.24635901035276</v>
      </c>
      <c r="I9" s="306" t="e">
        <f>#REF!</f>
        <v>#REF!</v>
      </c>
      <c r="J9" s="307">
        <f t="shared" si="0"/>
        <v>15780.393342691705</v>
      </c>
      <c r="K9" s="306">
        <f>'Debt Service Mem Billing'!F25</f>
        <v>6546.4170012296272</v>
      </c>
      <c r="L9" s="308">
        <f t="shared" si="1"/>
        <v>22326.81034392133</v>
      </c>
      <c r="M9" s="35"/>
    </row>
    <row r="10" spans="1:13" ht="15.75" x14ac:dyDescent="0.25">
      <c r="A10" s="6" t="s">
        <v>80</v>
      </c>
      <c r="B10" s="284">
        <v>15868.903574994099</v>
      </c>
      <c r="C10" s="284">
        <v>17504.240000000002</v>
      </c>
      <c r="D10" s="284">
        <v>16741.108128709613</v>
      </c>
      <c r="E10" s="285"/>
      <c r="F10" s="305">
        <f>'Operating Mem Billing'!H14</f>
        <v>11802.544363923496</v>
      </c>
      <c r="G10" s="306" t="e">
        <f>#REF!</f>
        <v>#REF!</v>
      </c>
      <c r="H10" s="306">
        <f>'Capital Fund Mem Billing'!H14</f>
        <v>154.76399368310229</v>
      </c>
      <c r="I10" s="306" t="e">
        <f>#REF!</f>
        <v>#REF!</v>
      </c>
      <c r="J10" s="307">
        <f t="shared" si="0"/>
        <v>11957.308357606598</v>
      </c>
      <c r="K10" s="306">
        <f>'Debt Service Mem Billing'!F26</f>
        <v>5169.5433629845193</v>
      </c>
      <c r="L10" s="308">
        <f t="shared" si="1"/>
        <v>17126.851720591119</v>
      </c>
      <c r="M10" s="35"/>
    </row>
    <row r="11" spans="1:13" ht="15.75" x14ac:dyDescent="0.25">
      <c r="A11" s="6" t="s">
        <v>81</v>
      </c>
      <c r="B11" s="284">
        <v>61930.555133966758</v>
      </c>
      <c r="C11" s="284">
        <v>64594.92</v>
      </c>
      <c r="D11" s="284">
        <v>64795.619500768997</v>
      </c>
      <c r="E11" s="285"/>
      <c r="F11" s="305">
        <f>'Operating Mem Billing'!H15</f>
        <v>56684.328713809446</v>
      </c>
      <c r="G11" s="306" t="e">
        <f>#REF!</f>
        <v>#REF!</v>
      </c>
      <c r="H11" s="306">
        <f>'Capital Fund Mem Billing'!H15</f>
        <v>743.28829619231465</v>
      </c>
      <c r="I11" s="306" t="e">
        <f>#REF!</f>
        <v>#REF!</v>
      </c>
      <c r="J11" s="307">
        <f t="shared" si="0"/>
        <v>57427.617010001763</v>
      </c>
      <c r="K11" s="306">
        <f>'Debt Service Mem Billing'!F27</f>
        <v>11144.366913390531</v>
      </c>
      <c r="L11" s="308">
        <f t="shared" si="1"/>
        <v>68571.983923392298</v>
      </c>
      <c r="M11" s="35"/>
    </row>
    <row r="12" spans="1:13" ht="15.75" x14ac:dyDescent="0.25">
      <c r="A12" s="6" t="s">
        <v>82</v>
      </c>
      <c r="B12" s="284">
        <v>7246.6843637832344</v>
      </c>
      <c r="C12" s="284">
        <v>8397.73</v>
      </c>
      <c r="D12" s="284">
        <v>8383.4856577420833</v>
      </c>
      <c r="E12" s="285"/>
      <c r="F12" s="305">
        <f>'Operating Mem Billing'!H16</f>
        <v>6342.8639778908582</v>
      </c>
      <c r="G12" s="306" t="e">
        <f>#REF!</f>
        <v>#REF!</v>
      </c>
      <c r="H12" s="306">
        <f>'Capital Fund Mem Billing'!H16</f>
        <v>83.17248640112301</v>
      </c>
      <c r="I12" s="306" t="e">
        <f>#REF!</f>
        <v>#REF!</v>
      </c>
      <c r="J12" s="307">
        <f t="shared" si="0"/>
        <v>6426.0364642919812</v>
      </c>
      <c r="K12" s="306">
        <f>'Debt Service Mem Billing'!F28</f>
        <v>2360.9912129817039</v>
      </c>
      <c r="L12" s="308">
        <f t="shared" si="1"/>
        <v>8787.0276772736852</v>
      </c>
      <c r="M12" s="35"/>
    </row>
    <row r="13" spans="1:13" ht="15.75" x14ac:dyDescent="0.25">
      <c r="A13" s="6" t="s">
        <v>83</v>
      </c>
      <c r="B13" s="284">
        <v>1804526.1529831947</v>
      </c>
      <c r="C13" s="284">
        <v>1827889.89</v>
      </c>
      <c r="D13" s="284">
        <v>1865759.3445655114</v>
      </c>
      <c r="E13" s="285"/>
      <c r="F13" s="305">
        <f>'Operating Mem Billing'!H17</f>
        <v>1762352.712844359</v>
      </c>
      <c r="G13" s="306" t="e">
        <f>#REF!</f>
        <v>#REF!</v>
      </c>
      <c r="H13" s="306">
        <f>'Capital Fund Mem Billing'!H17</f>
        <v>23109.317424109493</v>
      </c>
      <c r="I13" s="306" t="e">
        <f>#REF!</f>
        <v>#REF!</v>
      </c>
      <c r="J13" s="307">
        <f t="shared" si="0"/>
        <v>1785462.0302684684</v>
      </c>
      <c r="K13" s="306">
        <f>'Debt Service Mem Billing'!F29</f>
        <v>99210.133192049718</v>
      </c>
      <c r="L13" s="308">
        <f t="shared" si="1"/>
        <v>1884672.1634605182</v>
      </c>
      <c r="M13" s="35"/>
    </row>
    <row r="14" spans="1:13" ht="15.75" x14ac:dyDescent="0.25">
      <c r="A14" s="6" t="s">
        <v>84</v>
      </c>
      <c r="B14" s="284">
        <v>51899.881718199722</v>
      </c>
      <c r="C14" s="284">
        <v>53069.03</v>
      </c>
      <c r="D14" s="284">
        <v>53970.853153288794</v>
      </c>
      <c r="E14" s="285"/>
      <c r="F14" s="305">
        <f>'Operating Mem Billing'!H18</f>
        <v>51465.516580101779</v>
      </c>
      <c r="G14" s="306" t="e">
        <f>#REF!</f>
        <v>#REF!</v>
      </c>
      <c r="H14" s="306">
        <f>'Capital Fund Mem Billing'!H18</f>
        <v>674.85523776101081</v>
      </c>
      <c r="I14" s="306" t="e">
        <f>#REF!</f>
        <v>#REF!</v>
      </c>
      <c r="J14" s="307">
        <f t="shared" si="0"/>
        <v>52140.37181786279</v>
      </c>
      <c r="K14" s="306">
        <f>'Debt Service Mem Billing'!F30</f>
        <v>13297.793807556325</v>
      </c>
      <c r="L14" s="308">
        <f t="shared" si="1"/>
        <v>65438.165625419118</v>
      </c>
      <c r="M14" s="35"/>
    </row>
    <row r="15" spans="1:13" ht="15.75" x14ac:dyDescent="0.25">
      <c r="A15" s="6" t="s">
        <v>85</v>
      </c>
      <c r="B15" s="284">
        <v>2966.3816914710333</v>
      </c>
      <c r="C15" s="284">
        <v>2634.96</v>
      </c>
      <c r="D15" s="284">
        <v>2326.4117043167971</v>
      </c>
      <c r="E15" s="285"/>
      <c r="F15" s="305">
        <f>'Operating Mem Billing'!H19</f>
        <v>562.02592209159513</v>
      </c>
      <c r="G15" s="306" t="e">
        <f>#REF!</f>
        <v>#REF!</v>
      </c>
      <c r="H15" s="306">
        <f>'Capital Fund Mem Billing'!H19</f>
        <v>7.3697139849096347</v>
      </c>
      <c r="I15" s="306" t="e">
        <f>#REF!</f>
        <v>#REF!</v>
      </c>
      <c r="J15" s="307">
        <f t="shared" si="0"/>
        <v>569.39563607650473</v>
      </c>
      <c r="K15" s="306">
        <f>'Debt Service Mem Billing'!F31</f>
        <v>1538.6484167927167</v>
      </c>
      <c r="L15" s="308">
        <f t="shared" si="1"/>
        <v>2108.0440528692216</v>
      </c>
      <c r="M15" s="35"/>
    </row>
    <row r="16" spans="1:13" ht="15.75" x14ac:dyDescent="0.25">
      <c r="A16" s="6" t="s">
        <v>86</v>
      </c>
      <c r="B16" s="284">
        <v>17832.732665695396</v>
      </c>
      <c r="C16" s="284">
        <v>18151.509999999998</v>
      </c>
      <c r="D16" s="284">
        <v>17555.436561704737</v>
      </c>
      <c r="E16" s="285"/>
      <c r="F16" s="305">
        <f>'Operating Mem Billing'!H20</f>
        <v>13488.622130198282</v>
      </c>
      <c r="G16" s="306" t="e">
        <f>#REF!</f>
        <v>#REF!</v>
      </c>
      <c r="H16" s="306">
        <f>'Capital Fund Mem Billing'!H20</f>
        <v>176.87313563783121</v>
      </c>
      <c r="I16" s="306" t="e">
        <f>#REF!</f>
        <v>#REF!</v>
      </c>
      <c r="J16" s="307">
        <f t="shared" si="0"/>
        <v>13665.495265836114</v>
      </c>
      <c r="K16" s="306">
        <f>'Debt Service Mem Billing'!F32</f>
        <v>2199.5848578352825</v>
      </c>
      <c r="L16" s="308">
        <f t="shared" si="1"/>
        <v>15865.080123671396</v>
      </c>
      <c r="M16" s="35"/>
    </row>
    <row r="17" spans="1:13" ht="15.75" x14ac:dyDescent="0.25">
      <c r="A17" s="6" t="s">
        <v>87</v>
      </c>
      <c r="B17" s="284">
        <v>13400.833134101484</v>
      </c>
      <c r="C17" s="284">
        <v>12954.66</v>
      </c>
      <c r="D17" s="284">
        <v>13523.834129717377</v>
      </c>
      <c r="E17" s="285"/>
      <c r="F17" s="305">
        <f>'Operating Mem Billing'!H21</f>
        <v>6583.7322302158273</v>
      </c>
      <c r="G17" s="306" t="e">
        <f>#REF!</f>
        <v>#REF!</v>
      </c>
      <c r="H17" s="306">
        <f>'Capital Fund Mem Billing'!H21</f>
        <v>86.330935251798564</v>
      </c>
      <c r="I17" s="306" t="e">
        <f>#REF!</f>
        <v>#REF!</v>
      </c>
      <c r="J17" s="307">
        <f t="shared" si="0"/>
        <v>6670.0631654676254</v>
      </c>
      <c r="K17" s="306">
        <f>'Debt Service Mem Billing'!F33</f>
        <v>5643.8471705531256</v>
      </c>
      <c r="L17" s="308">
        <f t="shared" si="1"/>
        <v>12313.910336020752</v>
      </c>
      <c r="M17" s="35"/>
    </row>
    <row r="18" spans="1:13" ht="15.75" x14ac:dyDescent="0.25">
      <c r="A18" s="6" t="s">
        <v>88</v>
      </c>
      <c r="B18" s="284">
        <v>38312.509012289149</v>
      </c>
      <c r="C18" s="284">
        <v>47289.43</v>
      </c>
      <c r="D18" s="284">
        <v>51369.612798618487</v>
      </c>
      <c r="E18" s="285"/>
      <c r="F18" s="305">
        <f>'Operating Mem Billing'!H22</f>
        <v>46969.309203369019</v>
      </c>
      <c r="G18" s="306" t="e">
        <f>#REF!</f>
        <v>#REF!</v>
      </c>
      <c r="H18" s="306">
        <f>'Capital Fund Mem Billing'!H22</f>
        <v>615.89752588173371</v>
      </c>
      <c r="I18" s="306" t="e">
        <f>#REF!</f>
        <v>#REF!</v>
      </c>
      <c r="J18" s="307">
        <f t="shared" si="0"/>
        <v>47585.206729250756</v>
      </c>
      <c r="K18" s="306">
        <f>'Debt Service Mem Billing'!F34</f>
        <v>4260.343488241615</v>
      </c>
      <c r="L18" s="308">
        <f t="shared" si="1"/>
        <v>51845.550217492375</v>
      </c>
      <c r="M18" s="35"/>
    </row>
    <row r="19" spans="1:13" ht="15.75" x14ac:dyDescent="0.25">
      <c r="A19" s="6" t="s">
        <v>89</v>
      </c>
      <c r="B19" s="284">
        <v>68033.239482919074</v>
      </c>
      <c r="C19" s="284">
        <v>71482.19</v>
      </c>
      <c r="D19" s="284">
        <v>68950.697109026631</v>
      </c>
      <c r="E19" s="285"/>
      <c r="F19" s="305">
        <f>'Operating Mem Billing'!H23</f>
        <v>43757.732505702756</v>
      </c>
      <c r="G19" s="306" t="e">
        <f>#REF!</f>
        <v>#REF!</v>
      </c>
      <c r="H19" s="306">
        <f>'Capital Fund Mem Billing'!H23</f>
        <v>573.78487453939294</v>
      </c>
      <c r="I19" s="306" t="e">
        <f>#REF!</f>
        <v>#REF!</v>
      </c>
      <c r="J19" s="307">
        <f t="shared" si="0"/>
        <v>44331.517380242149</v>
      </c>
      <c r="K19" s="306">
        <f>'Debt Service Mem Billing'!F35</f>
        <v>21650.674334021478</v>
      </c>
      <c r="L19" s="308">
        <f t="shared" si="1"/>
        <v>65982.191714263623</v>
      </c>
      <c r="M19" s="35"/>
    </row>
    <row r="20" spans="1:13" ht="15.75" x14ac:dyDescent="0.25">
      <c r="A20" s="6" t="s">
        <v>90</v>
      </c>
      <c r="B20" s="284">
        <v>165875.35157651285</v>
      </c>
      <c r="C20" s="284">
        <v>173711.21</v>
      </c>
      <c r="D20" s="284">
        <v>176357.29236023282</v>
      </c>
      <c r="E20" s="285"/>
      <c r="F20" s="305">
        <f>'Operating Mem Billing'!H24</f>
        <v>156564.36401123006</v>
      </c>
      <c r="G20" s="306" t="e">
        <f>#REF!</f>
        <v>#REF!</v>
      </c>
      <c r="H20" s="306">
        <f>'Capital Fund Mem Billing'!H24</f>
        <v>2052.9917529391123</v>
      </c>
      <c r="I20" s="306" t="e">
        <f>#REF!</f>
        <v>#REF!</v>
      </c>
      <c r="J20" s="307">
        <f t="shared" si="0"/>
        <v>158617.35576416919</v>
      </c>
      <c r="K20" s="306">
        <f>'Debt Service Mem Billing'!F36</f>
        <v>13639.610288954764</v>
      </c>
      <c r="L20" s="308">
        <f t="shared" si="1"/>
        <v>172256.96605312396</v>
      </c>
      <c r="M20" s="35"/>
    </row>
    <row r="21" spans="1:13" ht="15.75" x14ac:dyDescent="0.25">
      <c r="A21" s="6" t="s">
        <v>91</v>
      </c>
      <c r="B21" s="284">
        <v>18090.821118151307</v>
      </c>
      <c r="C21" s="284">
        <v>21071.55</v>
      </c>
      <c r="D21" s="284">
        <v>21535.744283050291</v>
      </c>
      <c r="E21" s="285"/>
      <c r="F21" s="305">
        <f>'Operating Mem Billing'!H25</f>
        <v>21838.721544130556</v>
      </c>
      <c r="G21" s="306" t="e">
        <f>#REF!</f>
        <v>#REF!</v>
      </c>
      <c r="H21" s="306">
        <f>'Capital Fund Mem Billing'!H25</f>
        <v>286.36602912791722</v>
      </c>
      <c r="I21" s="306" t="e">
        <f>#REF!</f>
        <v>#REF!</v>
      </c>
      <c r="J21" s="307">
        <f t="shared" si="0"/>
        <v>22125.087573258472</v>
      </c>
      <c r="K21" s="306">
        <f>'Debt Service Mem Billing'!F37</f>
        <v>1294.4291238685973</v>
      </c>
      <c r="L21" s="308">
        <f t="shared" si="1"/>
        <v>23419.51669712707</v>
      </c>
      <c r="M21" s="35"/>
    </row>
    <row r="22" spans="1:13" ht="15.75" x14ac:dyDescent="0.25">
      <c r="A22" s="6" t="s">
        <v>92</v>
      </c>
      <c r="B22" s="284">
        <v>13029.993501929021</v>
      </c>
      <c r="C22" s="284">
        <v>13246.22</v>
      </c>
      <c r="D22" s="284">
        <v>12304.148960552931</v>
      </c>
      <c r="E22" s="285"/>
      <c r="F22" s="305">
        <f>'Operating Mem Billing'!H26</f>
        <v>3532.7343674328836</v>
      </c>
      <c r="G22" s="306" t="e">
        <f>#REF!</f>
        <v>#REF!</v>
      </c>
      <c r="H22" s="306">
        <f>'Capital Fund Mem Billing'!H26</f>
        <v>46.323916476574844</v>
      </c>
      <c r="I22" s="306" t="e">
        <f>#REF!</f>
        <v>#REF!</v>
      </c>
      <c r="J22" s="307">
        <f t="shared" si="0"/>
        <v>3579.0582839094586</v>
      </c>
      <c r="K22" s="306">
        <f>'Debt Service Mem Billing'!F38</f>
        <v>7800.8967896869308</v>
      </c>
      <c r="L22" s="308">
        <f t="shared" si="1"/>
        <v>11379.955073596389</v>
      </c>
      <c r="M22" s="35"/>
    </row>
    <row r="23" spans="1:13" ht="15.75" x14ac:dyDescent="0.25">
      <c r="A23" s="6"/>
      <c r="B23" s="281"/>
      <c r="C23" s="281"/>
      <c r="D23" s="281"/>
      <c r="F23" s="309" t="s">
        <v>117</v>
      </c>
      <c r="G23" s="310" t="s">
        <v>117</v>
      </c>
      <c r="H23" s="310" t="s">
        <v>117</v>
      </c>
      <c r="I23" s="310"/>
      <c r="J23" s="279"/>
      <c r="K23" s="310" t="s">
        <v>117</v>
      </c>
      <c r="L23" s="311"/>
    </row>
    <row r="24" spans="1:13" ht="15.75" x14ac:dyDescent="0.25">
      <c r="A24" s="16" t="s">
        <v>93</v>
      </c>
      <c r="B24" s="283">
        <f>SUM(B4:B23)</f>
        <v>2408004.2000000007</v>
      </c>
      <c r="C24" s="283">
        <f>SUM(C3:C23)</f>
        <v>2467756.61</v>
      </c>
      <c r="D24" s="283">
        <f>SUM(D4:D22)</f>
        <v>2514051.0449999995</v>
      </c>
      <c r="E24" s="282"/>
      <c r="F24" s="312">
        <f>SUM(F4:F22)</f>
        <v>2287846.9500000007</v>
      </c>
      <c r="G24" s="313" t="e">
        <f>SUM(G4:G22)</f>
        <v>#REF!</v>
      </c>
      <c r="H24" s="313">
        <f>SUM(H4:H22)</f>
        <v>30000</v>
      </c>
      <c r="I24" s="313" t="e">
        <f>SUM(I4:I23)</f>
        <v>#REF!</v>
      </c>
      <c r="J24" s="314">
        <f>SUM(J4:J23)</f>
        <v>2317846.9500000011</v>
      </c>
      <c r="K24" s="313">
        <f>SUM(K4:K23)</f>
        <v>223693.76</v>
      </c>
      <c r="L24" s="315">
        <f>SUM(J24:K24)</f>
        <v>2541540.7100000009</v>
      </c>
    </row>
    <row r="25" spans="1:13" x14ac:dyDescent="0.2">
      <c r="H25" s="279"/>
    </row>
    <row r="26" spans="1:13" ht="15.75" x14ac:dyDescent="0.25">
      <c r="A26" s="6" t="s">
        <v>140</v>
      </c>
      <c r="B26" s="34"/>
      <c r="C26" s="34">
        <f>C24/B24-1</f>
        <v>2.4814080473779532E-2</v>
      </c>
      <c r="D26" s="34">
        <f>D24/C24-1</f>
        <v>1.8759724849850334E-2</v>
      </c>
      <c r="E26" s="34"/>
      <c r="F26" s="34"/>
      <c r="G26" s="34" t="e">
        <f t="shared" ref="G26:J26" si="2">G24/F24-1</f>
        <v>#REF!</v>
      </c>
      <c r="H26" s="34"/>
      <c r="I26" s="34" t="e">
        <f t="shared" si="2"/>
        <v>#REF!</v>
      </c>
      <c r="J26" s="34" t="e">
        <f t="shared" si="2"/>
        <v>#REF!</v>
      </c>
      <c r="K26" s="34"/>
      <c r="L26" s="34">
        <f>L24/D24-1</f>
        <v>1.0934410044964427E-2</v>
      </c>
    </row>
  </sheetData>
  <mergeCells count="2">
    <mergeCell ref="B2:D2"/>
    <mergeCell ref="F2:L2"/>
  </mergeCells>
  <phoneticPr fontId="2" type="noConversion"/>
  <pageMargins left="0.75" right="0.75" top="1" bottom="1" header="0.5" footer="0.5"/>
  <pageSetup firstPageNumber="27" orientation="landscape" useFirstPageNumber="1" r:id="rId1"/>
  <headerFooter alignWithMargins="0">
    <oddFooter>&amp;C27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L39" sqref="L39"/>
    </sheetView>
  </sheetViews>
  <sheetFormatPr defaultColWidth="8.85546875" defaultRowHeight="12.75" x14ac:dyDescent="0.2"/>
  <sheetData/>
  <phoneticPr fontId="2" type="noConversion"/>
  <pageMargins left="0.64" right="0.21" top="0.5" bottom="0.73" header="0.5" footer="0.17"/>
  <pageSetup orientation="portrait" r:id="rId1"/>
  <headerFooter alignWithMargins="0">
    <oddFooter>&amp;C1</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4"/>
  <sheetViews>
    <sheetView workbookViewId="0">
      <selection activeCell="K34" sqref="K34"/>
    </sheetView>
  </sheetViews>
  <sheetFormatPr defaultColWidth="8.85546875" defaultRowHeight="12.75" x14ac:dyDescent="0.2"/>
  <sheetData>
    <row r="3" spans="1:1" ht="15.75" x14ac:dyDescent="0.25">
      <c r="A3" s="1"/>
    </row>
    <row r="4" spans="1:1" ht="15" x14ac:dyDescent="0.2">
      <c r="A4" s="2"/>
    </row>
  </sheetData>
  <phoneticPr fontId="2" type="noConversion"/>
  <pageMargins left="1" right="0.75" top="1" bottom="1" header="0.5" footer="0.5"/>
  <pageSetup orientation="portrait" r:id="rId1"/>
  <headerFooter alignWithMargins="0">
    <oddFooter>&amp;C2</oddFooter>
  </headerFooter>
  <drawing r:id="rId2"/>
  <legacyDrawing r:id="rId3"/>
  <oleObjects>
    <mc:AlternateContent xmlns:mc="http://schemas.openxmlformats.org/markup-compatibility/2006">
      <mc:Choice Requires="x14">
        <oleObject progId="Document" shapeId="3074" r:id="rId4">
          <objectPr defaultSize="0" autoPict="0" r:id="rId5">
            <anchor moveWithCells="1">
              <from>
                <xdr:col>0</xdr:col>
                <xdr:colOff>9525</xdr:colOff>
                <xdr:row>0</xdr:row>
                <xdr:rowOff>19050</xdr:rowOff>
              </from>
              <to>
                <xdr:col>8</xdr:col>
                <xdr:colOff>542925</xdr:colOff>
                <xdr:row>50</xdr:row>
                <xdr:rowOff>123825</xdr:rowOff>
              </to>
            </anchor>
          </objectPr>
        </oleObject>
      </mc:Choice>
      <mc:Fallback>
        <oleObject progId="Document" shapeId="3074"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zoomScaleNormal="100" workbookViewId="0">
      <selection activeCell="K27" sqref="K27"/>
    </sheetView>
  </sheetViews>
  <sheetFormatPr defaultColWidth="8.85546875" defaultRowHeight="12.75" x14ac:dyDescent="0.2"/>
  <sheetData/>
  <phoneticPr fontId="2" type="noConversion"/>
  <pageMargins left="1" right="0.75" top="0.63" bottom="0.2" header="0.65" footer="0.2"/>
  <pageSetup orientation="portrait" r:id="rId1"/>
  <headerFooter alignWithMargins="0">
    <oddFooter>&amp;C3</oddFooter>
  </headerFooter>
  <drawing r:id="rId2"/>
  <legacyDrawing r:id="rId3"/>
  <oleObjects>
    <mc:AlternateContent xmlns:mc="http://schemas.openxmlformats.org/markup-compatibility/2006">
      <mc:Choice Requires="x14">
        <oleObject progId="Document" shapeId="7169" r:id="rId4">
          <objectPr defaultSize="0" autoPict="0" r:id="rId5">
            <anchor moveWithCells="1">
              <from>
                <xdr:col>0</xdr:col>
                <xdr:colOff>0</xdr:colOff>
                <xdr:row>0</xdr:row>
                <xdr:rowOff>9525</xdr:rowOff>
              </from>
              <to>
                <xdr:col>8</xdr:col>
                <xdr:colOff>533400</xdr:colOff>
                <xdr:row>53</xdr:row>
                <xdr:rowOff>142875</xdr:rowOff>
              </to>
            </anchor>
          </objectPr>
        </oleObject>
      </mc:Choice>
      <mc:Fallback>
        <oleObject progId="Document" shapeId="7169"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zoomScaleNormal="100" workbookViewId="0">
      <selection activeCell="L8" sqref="L8"/>
    </sheetView>
  </sheetViews>
  <sheetFormatPr defaultColWidth="8.85546875" defaultRowHeight="12.75" x14ac:dyDescent="0.2"/>
  <sheetData/>
  <phoneticPr fontId="2" type="noConversion"/>
  <pageMargins left="1" right="0.75" top="0.53" bottom="0.2" header="0.5" footer="0.35"/>
  <pageSetup orientation="portrait" r:id="rId1"/>
  <headerFooter alignWithMargins="0">
    <oddFooter>&amp;C4</oddFooter>
  </headerFooter>
  <drawing r:id="rId2"/>
  <legacyDrawing r:id="rId3"/>
  <oleObjects>
    <mc:AlternateContent xmlns:mc="http://schemas.openxmlformats.org/markup-compatibility/2006">
      <mc:Choice Requires="x14">
        <oleObject progId="Document" shapeId="8196" r:id="rId4">
          <objectPr defaultSize="0" autoPict="0" r:id="rId5">
            <anchor moveWithCells="1">
              <from>
                <xdr:col>0</xdr:col>
                <xdr:colOff>0</xdr:colOff>
                <xdr:row>0</xdr:row>
                <xdr:rowOff>9525</xdr:rowOff>
              </from>
              <to>
                <xdr:col>8</xdr:col>
                <xdr:colOff>533400</xdr:colOff>
                <xdr:row>53</xdr:row>
                <xdr:rowOff>152400</xdr:rowOff>
              </to>
            </anchor>
          </objectPr>
        </oleObject>
      </mc:Choice>
      <mc:Fallback>
        <oleObject progId="Document" shapeId="8196"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L15" sqref="L15"/>
    </sheetView>
  </sheetViews>
  <sheetFormatPr defaultRowHeight="12.75" x14ac:dyDescent="0.2"/>
  <sheetData/>
  <pageMargins left="0.7" right="0.7" top="0.75" bottom="0.75" header="0.3" footer="0.3"/>
  <pageSetup orientation="portrait" r:id="rId1"/>
  <headerFooter>
    <oddFooter>&amp;C5</oddFooter>
  </headerFooter>
  <drawing r:id="rId2"/>
  <legacyDrawing r:id="rId3"/>
  <oleObjects>
    <mc:AlternateContent xmlns:mc="http://schemas.openxmlformats.org/markup-compatibility/2006">
      <mc:Choice Requires="x14">
        <oleObject progId="Document" shapeId="20481" r:id="rId4">
          <objectPr defaultSize="0" autoPict="0" r:id="rId5">
            <anchor moveWithCells="1">
              <from>
                <xdr:col>0</xdr:col>
                <xdr:colOff>0</xdr:colOff>
                <xdr:row>0</xdr:row>
                <xdr:rowOff>0</xdr:rowOff>
              </from>
              <to>
                <xdr:col>9</xdr:col>
                <xdr:colOff>123825</xdr:colOff>
                <xdr:row>54</xdr:row>
                <xdr:rowOff>0</xdr:rowOff>
              </to>
            </anchor>
          </objectPr>
        </oleObject>
      </mc:Choice>
      <mc:Fallback>
        <oleObject progId="Document" shapeId="20481"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zoomScaleNormal="100" workbookViewId="0">
      <selection activeCell="M43" sqref="M43"/>
    </sheetView>
  </sheetViews>
  <sheetFormatPr defaultRowHeight="12.75" x14ac:dyDescent="0.2"/>
  <sheetData/>
  <pageMargins left="0.7" right="0.7" top="0.83" bottom="0.43" header="0.3" footer="0.3"/>
  <pageSetup orientation="portrait" r:id="rId1"/>
  <headerFooter>
    <oddFooter>&amp;C6</oddFooter>
  </headerFooter>
  <drawing r:id="rId2"/>
  <legacyDrawing r:id="rId3"/>
  <oleObjects>
    <mc:AlternateContent xmlns:mc="http://schemas.openxmlformats.org/markup-compatibility/2006">
      <mc:Choice Requires="x14">
        <oleObject progId="Document" shapeId="21505" r:id="rId4">
          <objectPr defaultSize="0" r:id="rId5">
            <anchor moveWithCells="1">
              <from>
                <xdr:col>0</xdr:col>
                <xdr:colOff>0</xdr:colOff>
                <xdr:row>0</xdr:row>
                <xdr:rowOff>0</xdr:rowOff>
              </from>
              <to>
                <xdr:col>9</xdr:col>
                <xdr:colOff>47625</xdr:colOff>
                <xdr:row>54</xdr:row>
                <xdr:rowOff>95250</xdr:rowOff>
              </to>
            </anchor>
          </objectPr>
        </oleObject>
      </mc:Choice>
      <mc:Fallback>
        <oleObject progId="Document" shapeId="21505"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zoomScaleNormal="100" workbookViewId="0">
      <selection activeCell="F74" sqref="F74"/>
    </sheetView>
  </sheetViews>
  <sheetFormatPr defaultRowHeight="12.75" x14ac:dyDescent="0.2"/>
  <sheetData/>
  <pageMargins left="0.7" right="0.7" top="0.75" bottom="0.75" header="0.3" footer="0.3"/>
  <pageSetup orientation="portrait" verticalDpi="0" r:id="rId1"/>
  <headerFooter>
    <oddFooter>&amp;C7</oddFooter>
  </headerFooter>
  <drawing r:id="rId2"/>
  <legacyDrawing r:id="rId3"/>
  <oleObjects>
    <mc:AlternateContent xmlns:mc="http://schemas.openxmlformats.org/markup-compatibility/2006">
      <mc:Choice Requires="x14">
        <oleObject progId="Document" shapeId="24579" r:id="rId4">
          <objectPr defaultSize="0" autoPict="0" r:id="rId5">
            <anchor moveWithCells="1">
              <from>
                <xdr:col>0</xdr:col>
                <xdr:colOff>57150</xdr:colOff>
                <xdr:row>0</xdr:row>
                <xdr:rowOff>47625</xdr:rowOff>
              </from>
              <to>
                <xdr:col>9</xdr:col>
                <xdr:colOff>523875</xdr:colOff>
                <xdr:row>46</xdr:row>
                <xdr:rowOff>57150</xdr:rowOff>
              </to>
            </anchor>
          </objectPr>
        </oleObject>
      </mc:Choice>
      <mc:Fallback>
        <oleObject progId="Document" shapeId="2457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4</vt:i4>
      </vt:variant>
    </vt:vector>
  </HeadingPairs>
  <TitlesOfParts>
    <vt:vector size="33" baseType="lpstr">
      <vt:lpstr>Title</vt:lpstr>
      <vt:lpstr>TOC</vt:lpstr>
      <vt:lpstr>Highlts1</vt:lpstr>
      <vt:lpstr>Highlts2</vt:lpstr>
      <vt:lpstr>Miss2</vt:lpstr>
      <vt:lpstr>Miss3</vt:lpstr>
      <vt:lpstr>Miss4</vt:lpstr>
      <vt:lpstr>Miss5</vt:lpstr>
      <vt:lpstr>Miss6</vt:lpstr>
      <vt:lpstr>OrgChart</vt:lpstr>
      <vt:lpstr>AnimalOut</vt:lpstr>
      <vt:lpstr>RevComp</vt:lpstr>
      <vt:lpstr>Summary</vt:lpstr>
      <vt:lpstr>Gen Fund Sum</vt:lpstr>
      <vt:lpstr>Revenues</vt:lpstr>
      <vt:lpstr>Pers Costs</vt:lpstr>
      <vt:lpstr>Contr Svcs</vt:lpstr>
      <vt:lpstr>Mats &amp; Supp</vt:lpstr>
      <vt:lpstr>Cap Outlays</vt:lpstr>
      <vt:lpstr>Cap Proj Fund Sum</vt:lpstr>
      <vt:lpstr>Capital Proj Sum</vt:lpstr>
      <vt:lpstr>Debt Sum</vt:lpstr>
      <vt:lpstr>Long Term Debt</vt:lpstr>
      <vt:lpstr>Sp Rev Fund Sum</vt:lpstr>
      <vt:lpstr>Fund Balance</vt:lpstr>
      <vt:lpstr>Operating Mem Billing</vt:lpstr>
      <vt:lpstr>Capital Fund Mem Billing</vt:lpstr>
      <vt:lpstr>Debt Service Mem Billing</vt:lpstr>
      <vt:lpstr>Total Mem Billing</vt:lpstr>
      <vt:lpstr>'Capital Proj Sum'!Print_Area</vt:lpstr>
      <vt:lpstr>'Fund Balance'!Print_Area</vt:lpstr>
      <vt:lpstr>'Gen Fund Sum'!Print_Area</vt:lpstr>
      <vt:lpstr>RevComp!Print_Area</vt:lpstr>
    </vt:vector>
  </TitlesOfParts>
  <Company>MADACC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MADACC</dc:creator>
  <cp:lastModifiedBy>L P</cp:lastModifiedBy>
  <cp:lastPrinted>2020-09-01T20:46:47Z</cp:lastPrinted>
  <dcterms:created xsi:type="dcterms:W3CDTF">2000-08-15T12:03:43Z</dcterms:created>
  <dcterms:modified xsi:type="dcterms:W3CDTF">2020-10-20T16:45:24Z</dcterms:modified>
</cp:coreProperties>
</file>